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0815" windowHeight="10230" tabRatio="552"/>
  </bookViews>
  <sheets>
    <sheet name="POBLAFINAL2010" sheetId="54" r:id="rId1"/>
  </sheets>
  <definedNames>
    <definedName name="_xlnm._FilterDatabase" localSheetId="0" hidden="1">POBLAFINAL2010!$A$5:$BN$324</definedName>
    <definedName name="DISRES">#REF!</definedName>
    <definedName name="NOMBRE">POBLAFINAL2010!$A$5:$E$321</definedName>
  </definedNames>
  <calcPr calcId="125725"/>
</workbook>
</file>

<file path=xl/calcChain.xml><?xml version="1.0" encoding="utf-8"?>
<calcChain xmlns="http://schemas.openxmlformats.org/spreadsheetml/2006/main">
  <c r="F220" i="54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F182"/>
  <c r="F188"/>
  <c r="F187"/>
  <c r="F185"/>
  <c r="F138"/>
  <c r="F137"/>
  <c r="F136"/>
  <c r="F135"/>
  <c r="F134"/>
  <c r="F133"/>
  <c r="F126"/>
  <c r="F125"/>
  <c r="F67"/>
  <c r="F66"/>
  <c r="F65"/>
  <c r="F64"/>
  <c r="F63"/>
  <c r="F61"/>
  <c r="F60"/>
  <c r="F59"/>
  <c r="F58"/>
  <c r="F57"/>
  <c r="F56"/>
  <c r="G34"/>
  <c r="F13"/>
  <c r="F12"/>
  <c r="F11"/>
  <c r="F10"/>
  <c r="F9"/>
  <c r="F8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AH124"/>
  <c r="AG124"/>
  <c r="AF124"/>
  <c r="AE124"/>
  <c r="AD124"/>
  <c r="AC124"/>
  <c r="AB124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G180"/>
  <c r="G179"/>
  <c r="AH180"/>
  <c r="AG180"/>
  <c r="AF180"/>
  <c r="AE180"/>
  <c r="AD180"/>
  <c r="AC180"/>
  <c r="AB180"/>
  <c r="AA180"/>
  <c r="Z180"/>
  <c r="Y180"/>
  <c r="X180"/>
  <c r="W180"/>
  <c r="V180"/>
  <c r="U180"/>
  <c r="T180"/>
  <c r="S180"/>
  <c r="R180"/>
  <c r="Q180"/>
  <c r="P180"/>
  <c r="O180"/>
  <c r="N180"/>
  <c r="M180"/>
  <c r="L180"/>
  <c r="K180"/>
  <c r="J180"/>
  <c r="I180"/>
  <c r="H180"/>
  <c r="AH179"/>
  <c r="AG179"/>
  <c r="AF179"/>
  <c r="AE179"/>
  <c r="AD179"/>
  <c r="AC179"/>
  <c r="AB179"/>
  <c r="AA179"/>
  <c r="Z179"/>
  <c r="Y179"/>
  <c r="X179"/>
  <c r="W179"/>
  <c r="V179"/>
  <c r="U179"/>
  <c r="T179"/>
  <c r="S179"/>
  <c r="R179"/>
  <c r="Q179"/>
  <c r="P179"/>
  <c r="O179"/>
  <c r="N179"/>
  <c r="M179"/>
  <c r="L179"/>
  <c r="K179"/>
  <c r="J179"/>
  <c r="I179"/>
  <c r="H179"/>
  <c r="AD178"/>
  <c r="AC178"/>
  <c r="AB178"/>
  <c r="AA178"/>
  <c r="Y178"/>
  <c r="X178"/>
  <c r="W178"/>
  <c r="U178"/>
  <c r="T178"/>
  <c r="S178"/>
  <c r="R178"/>
  <c r="P178"/>
  <c r="O178"/>
  <c r="N178"/>
  <c r="M178"/>
  <c r="L178"/>
  <c r="K178"/>
  <c r="J178"/>
  <c r="I178"/>
  <c r="H178"/>
  <c r="AH495"/>
  <c r="AG495"/>
  <c r="AF495"/>
  <c r="AE495"/>
  <c r="AD495"/>
  <c r="AC495"/>
  <c r="AB495"/>
  <c r="AA495"/>
  <c r="Z495"/>
  <c r="Y495"/>
  <c r="X495"/>
  <c r="W495"/>
  <c r="V495"/>
  <c r="U495"/>
  <c r="T495"/>
  <c r="S495"/>
  <c r="R495"/>
  <c r="Q495"/>
  <c r="P495"/>
  <c r="O495"/>
  <c r="N495"/>
  <c r="M495"/>
  <c r="L495"/>
  <c r="K495"/>
  <c r="J495"/>
  <c r="I495"/>
  <c r="H495"/>
  <c r="G495"/>
  <c r="F495"/>
  <c r="AH494"/>
  <c r="AG494"/>
  <c r="AF494"/>
  <c r="AE494"/>
  <c r="AD494"/>
  <c r="AC494"/>
  <c r="AB494"/>
  <c r="AA494"/>
  <c r="Z494"/>
  <c r="Y494"/>
  <c r="X494"/>
  <c r="W494"/>
  <c r="V494"/>
  <c r="U494"/>
  <c r="T494"/>
  <c r="S494"/>
  <c r="R494"/>
  <c r="Q494"/>
  <c r="P494"/>
  <c r="O494"/>
  <c r="N494"/>
  <c r="M494"/>
  <c r="L494"/>
  <c r="K494"/>
  <c r="J494"/>
  <c r="I494"/>
  <c r="H494"/>
  <c r="G494"/>
  <c r="F494"/>
  <c r="AH492"/>
  <c r="AG492"/>
  <c r="AF492"/>
  <c r="AE492"/>
  <c r="AD492"/>
  <c r="AC492"/>
  <c r="AB492"/>
  <c r="AA492"/>
  <c r="Z492"/>
  <c r="Y492"/>
  <c r="X492"/>
  <c r="W492"/>
  <c r="V492"/>
  <c r="U492"/>
  <c r="T492"/>
  <c r="S492"/>
  <c r="R492"/>
  <c r="Q492"/>
  <c r="P492"/>
  <c r="O492"/>
  <c r="N492"/>
  <c r="M492"/>
  <c r="L492"/>
  <c r="K492"/>
  <c r="J492"/>
  <c r="I492"/>
  <c r="H492"/>
  <c r="G492"/>
  <c r="F492"/>
  <c r="AH490"/>
  <c r="AG490"/>
  <c r="AF490"/>
  <c r="AE490"/>
  <c r="AD490"/>
  <c r="AC490"/>
  <c r="AB490"/>
  <c r="AA490"/>
  <c r="Z490"/>
  <c r="Y490"/>
  <c r="X490"/>
  <c r="W490"/>
  <c r="V490"/>
  <c r="U490"/>
  <c r="T490"/>
  <c r="S490"/>
  <c r="R490"/>
  <c r="Q490"/>
  <c r="P490"/>
  <c r="O490"/>
  <c r="N490"/>
  <c r="M490"/>
  <c r="L490"/>
  <c r="K490"/>
  <c r="J490"/>
  <c r="I490"/>
  <c r="H490"/>
  <c r="G490"/>
  <c r="F490"/>
  <c r="AH488"/>
  <c r="AG488"/>
  <c r="AF488"/>
  <c r="AE488"/>
  <c r="AD488"/>
  <c r="AC488"/>
  <c r="AB488"/>
  <c r="AA488"/>
  <c r="Z488"/>
  <c r="Y488"/>
  <c r="X488"/>
  <c r="W488"/>
  <c r="V488"/>
  <c r="U488"/>
  <c r="T488"/>
  <c r="S488"/>
  <c r="R488"/>
  <c r="Q488"/>
  <c r="P488"/>
  <c r="O488"/>
  <c r="N488"/>
  <c r="M488"/>
  <c r="L488"/>
  <c r="K488"/>
  <c r="J488"/>
  <c r="I488"/>
  <c r="H488"/>
  <c r="G488"/>
  <c r="F488"/>
  <c r="AH486"/>
  <c r="AG486"/>
  <c r="AF486"/>
  <c r="AE486"/>
  <c r="AD486"/>
  <c r="AC486"/>
  <c r="AB486"/>
  <c r="AA486"/>
  <c r="Z486"/>
  <c r="Y486"/>
  <c r="X486"/>
  <c r="W486"/>
  <c r="V486"/>
  <c r="U486"/>
  <c r="T486"/>
  <c r="S486"/>
  <c r="R486"/>
  <c r="Q486"/>
  <c r="P486"/>
  <c r="O486"/>
  <c r="N486"/>
  <c r="M486"/>
  <c r="L486"/>
  <c r="K486"/>
  <c r="J486"/>
  <c r="I486"/>
  <c r="H486"/>
  <c r="G486"/>
  <c r="F486"/>
  <c r="AH484"/>
  <c r="AG484"/>
  <c r="AF484"/>
  <c r="AE484"/>
  <c r="AD484"/>
  <c r="AC484"/>
  <c r="AB484"/>
  <c r="AA484"/>
  <c r="Z484"/>
  <c r="Y484"/>
  <c r="X484"/>
  <c r="W484"/>
  <c r="V484"/>
  <c r="U484"/>
  <c r="T484"/>
  <c r="S484"/>
  <c r="R484"/>
  <c r="Q484"/>
  <c r="P484"/>
  <c r="O484"/>
  <c r="N484"/>
  <c r="M484"/>
  <c r="L484"/>
  <c r="K484"/>
  <c r="J484"/>
  <c r="I484"/>
  <c r="H484"/>
  <c r="G484"/>
  <c r="AH483"/>
  <c r="AG483"/>
  <c r="AF483"/>
  <c r="AE483"/>
  <c r="AD483"/>
  <c r="AC483"/>
  <c r="AB483"/>
  <c r="AA483"/>
  <c r="Z483"/>
  <c r="Y483"/>
  <c r="X483"/>
  <c r="W483"/>
  <c r="V483"/>
  <c r="U483"/>
  <c r="T483"/>
  <c r="S483"/>
  <c r="R483"/>
  <c r="Q483"/>
  <c r="P483"/>
  <c r="O483"/>
  <c r="N483"/>
  <c r="M483"/>
  <c r="L483"/>
  <c r="K483"/>
  <c r="J483"/>
  <c r="I483"/>
  <c r="H483"/>
  <c r="G483"/>
  <c r="AH481"/>
  <c r="AG481"/>
  <c r="AF481"/>
  <c r="AE481"/>
  <c r="AD481"/>
  <c r="AC481"/>
  <c r="AB481"/>
  <c r="AA481"/>
  <c r="Z481"/>
  <c r="Y481"/>
  <c r="X481"/>
  <c r="W481"/>
  <c r="V481"/>
  <c r="U481"/>
  <c r="T481"/>
  <c r="S481"/>
  <c r="R481"/>
  <c r="Q481"/>
  <c r="P481"/>
  <c r="O481"/>
  <c r="N481"/>
  <c r="M481"/>
  <c r="L481"/>
  <c r="K481"/>
  <c r="J481"/>
  <c r="I481"/>
  <c r="H481"/>
  <c r="G481"/>
  <c r="AH480"/>
  <c r="AG480"/>
  <c r="AF480"/>
  <c r="AE480"/>
  <c r="AD480"/>
  <c r="AC480"/>
  <c r="AB480"/>
  <c r="AA480"/>
  <c r="Z480"/>
  <c r="Y480"/>
  <c r="X480"/>
  <c r="W480"/>
  <c r="V480"/>
  <c r="U480"/>
  <c r="T480"/>
  <c r="S480"/>
  <c r="R480"/>
  <c r="Q480"/>
  <c r="P480"/>
  <c r="O480"/>
  <c r="N480"/>
  <c r="M480"/>
  <c r="L480"/>
  <c r="K480"/>
  <c r="J480"/>
  <c r="I480"/>
  <c r="H480"/>
  <c r="G480"/>
  <c r="AH479"/>
  <c r="AG479"/>
  <c r="AE479"/>
  <c r="AD479"/>
  <c r="AB479"/>
  <c r="Y479"/>
  <c r="X479"/>
  <c r="V479"/>
  <c r="S479"/>
  <c r="R479"/>
  <c r="Q479"/>
  <c r="P479"/>
  <c r="N479"/>
  <c r="M479"/>
  <c r="L479"/>
  <c r="K479"/>
  <c r="J479"/>
  <c r="I479"/>
  <c r="G479"/>
  <c r="AH477"/>
  <c r="AG477"/>
  <c r="AF477"/>
  <c r="AE477"/>
  <c r="AD477"/>
  <c r="AC477"/>
  <c r="AB477"/>
  <c r="AA477"/>
  <c r="Z477"/>
  <c r="Y477"/>
  <c r="X477"/>
  <c r="W477"/>
  <c r="V477"/>
  <c r="U477"/>
  <c r="T477"/>
  <c r="S477"/>
  <c r="R477"/>
  <c r="Q477"/>
  <c r="P477"/>
  <c r="O477"/>
  <c r="N477"/>
  <c r="M477"/>
  <c r="L477"/>
  <c r="K477"/>
  <c r="J477"/>
  <c r="I477"/>
  <c r="H477"/>
  <c r="G477"/>
  <c r="AH476"/>
  <c r="AG476"/>
  <c r="AF476"/>
  <c r="AE476"/>
  <c r="AD476"/>
  <c r="AC476"/>
  <c r="AB476"/>
  <c r="AA476"/>
  <c r="Z476"/>
  <c r="Y476"/>
  <c r="X476"/>
  <c r="W476"/>
  <c r="V476"/>
  <c r="U476"/>
  <c r="T476"/>
  <c r="S476"/>
  <c r="R476"/>
  <c r="Q476"/>
  <c r="P476"/>
  <c r="O476"/>
  <c r="N476"/>
  <c r="M476"/>
  <c r="L476"/>
  <c r="K476"/>
  <c r="J476"/>
  <c r="I476"/>
  <c r="H476"/>
  <c r="G476"/>
  <c r="AG475"/>
  <c r="AF475"/>
  <c r="AC475"/>
  <c r="AA475"/>
  <c r="Z475"/>
  <c r="X475"/>
  <c r="W475"/>
  <c r="V475"/>
  <c r="T475"/>
  <c r="S475"/>
  <c r="R475"/>
  <c r="Q475"/>
  <c r="O475"/>
  <c r="N475"/>
  <c r="L475"/>
  <c r="K475"/>
  <c r="H475"/>
  <c r="G475"/>
  <c r="AH473"/>
  <c r="AG473"/>
  <c r="AF473"/>
  <c r="AE473"/>
  <c r="AD473"/>
  <c r="AC473"/>
  <c r="AB473"/>
  <c r="AA473"/>
  <c r="Z473"/>
  <c r="Y473"/>
  <c r="X473"/>
  <c r="W473"/>
  <c r="V473"/>
  <c r="U473"/>
  <c r="T473"/>
  <c r="S473"/>
  <c r="R473"/>
  <c r="Q473"/>
  <c r="P473"/>
  <c r="O473"/>
  <c r="N473"/>
  <c r="M473"/>
  <c r="L473"/>
  <c r="K473"/>
  <c r="J473"/>
  <c r="I473"/>
  <c r="H473"/>
  <c r="G473"/>
  <c r="AH472"/>
  <c r="AG472"/>
  <c r="AF472"/>
  <c r="AE472"/>
  <c r="AD472"/>
  <c r="AC472"/>
  <c r="AB472"/>
  <c r="AA472"/>
  <c r="Z472"/>
  <c r="Y472"/>
  <c r="X472"/>
  <c r="W472"/>
  <c r="V472"/>
  <c r="U472"/>
  <c r="T472"/>
  <c r="S472"/>
  <c r="R472"/>
  <c r="Q472"/>
  <c r="O472"/>
  <c r="N472"/>
  <c r="M472"/>
  <c r="L472"/>
  <c r="K472"/>
  <c r="J472"/>
  <c r="I472"/>
  <c r="H472"/>
  <c r="G472"/>
  <c r="AH470"/>
  <c r="AG470"/>
  <c r="AF470"/>
  <c r="AE470"/>
  <c r="AD470"/>
  <c r="AC470"/>
  <c r="AB470"/>
  <c r="AA470"/>
  <c r="Z470"/>
  <c r="Y470"/>
  <c r="X470"/>
  <c r="W470"/>
  <c r="V470"/>
  <c r="U470"/>
  <c r="T470"/>
  <c r="S470"/>
  <c r="R470"/>
  <c r="Q470"/>
  <c r="P470"/>
  <c r="O470"/>
  <c r="N470"/>
  <c r="M470"/>
  <c r="L470"/>
  <c r="K470"/>
  <c r="J470"/>
  <c r="I470"/>
  <c r="H470"/>
  <c r="G470"/>
  <c r="F470"/>
  <c r="AH468"/>
  <c r="AG468"/>
  <c r="AF468"/>
  <c r="AE468"/>
  <c r="AD468"/>
  <c r="AC468"/>
  <c r="AB468"/>
  <c r="AA468"/>
  <c r="Z468"/>
  <c r="Y468"/>
  <c r="X468"/>
  <c r="W468"/>
  <c r="V468"/>
  <c r="U468"/>
  <c r="T468"/>
  <c r="S468"/>
  <c r="R468"/>
  <c r="Q468"/>
  <c r="P468"/>
  <c r="O468"/>
  <c r="N468"/>
  <c r="M468"/>
  <c r="L468"/>
  <c r="K468"/>
  <c r="J468"/>
  <c r="I468"/>
  <c r="H468"/>
  <c r="G468"/>
  <c r="F468"/>
  <c r="AH429"/>
  <c r="AG429"/>
  <c r="AF429"/>
  <c r="AE429"/>
  <c r="AD429"/>
  <c r="AC429"/>
  <c r="AB429"/>
  <c r="AA429"/>
  <c r="Z429"/>
  <c r="Y429"/>
  <c r="X429"/>
  <c r="W429"/>
  <c r="V429"/>
  <c r="U429"/>
  <c r="T429"/>
  <c r="S429"/>
  <c r="R429"/>
  <c r="Q429"/>
  <c r="P429"/>
  <c r="O429"/>
  <c r="N429"/>
  <c r="M429"/>
  <c r="L429"/>
  <c r="K429"/>
  <c r="J429"/>
  <c r="I429"/>
  <c r="H429"/>
  <c r="G429"/>
  <c r="F429"/>
  <c r="AH428"/>
  <c r="AG428"/>
  <c r="AF428"/>
  <c r="AE428"/>
  <c r="AD428"/>
  <c r="AC428"/>
  <c r="AB428"/>
  <c r="AA428"/>
  <c r="Z428"/>
  <c r="Y428"/>
  <c r="X428"/>
  <c r="W428"/>
  <c r="V428"/>
  <c r="U428"/>
  <c r="S428"/>
  <c r="P428"/>
  <c r="O428"/>
  <c r="N428"/>
  <c r="M428"/>
  <c r="L428"/>
  <c r="K428"/>
  <c r="I428"/>
  <c r="H428"/>
  <c r="F428"/>
  <c r="AH427"/>
  <c r="AG427"/>
  <c r="AF427"/>
  <c r="AE427"/>
  <c r="AD427"/>
  <c r="AC427"/>
  <c r="AB427"/>
  <c r="AA427"/>
  <c r="Z427"/>
  <c r="Y427"/>
  <c r="X427"/>
  <c r="W427"/>
  <c r="V427"/>
  <c r="U427"/>
  <c r="T427"/>
  <c r="S427"/>
  <c r="R427"/>
  <c r="Q427"/>
  <c r="P427"/>
  <c r="O427"/>
  <c r="N427"/>
  <c r="M427"/>
  <c r="L427"/>
  <c r="K427"/>
  <c r="J427"/>
  <c r="I427"/>
  <c r="H427"/>
  <c r="G427"/>
  <c r="F427" s="1"/>
  <c r="AH425"/>
  <c r="AG425"/>
  <c r="AF425"/>
  <c r="AE425"/>
  <c r="AD425"/>
  <c r="AC425"/>
  <c r="AB425"/>
  <c r="AA425"/>
  <c r="Z425"/>
  <c r="Y425"/>
  <c r="X425"/>
  <c r="W425"/>
  <c r="V425"/>
  <c r="U425"/>
  <c r="T425"/>
  <c r="S425"/>
  <c r="R425"/>
  <c r="Q425"/>
  <c r="P425"/>
  <c r="O425"/>
  <c r="N425"/>
  <c r="M425"/>
  <c r="L425"/>
  <c r="K425"/>
  <c r="J425"/>
  <c r="I425"/>
  <c r="H425"/>
  <c r="G425"/>
  <c r="AH424"/>
  <c r="AG424"/>
  <c r="AF424"/>
  <c r="AE424"/>
  <c r="AD424"/>
  <c r="AC424"/>
  <c r="AB424"/>
  <c r="AA424"/>
  <c r="Z424"/>
  <c r="Y424"/>
  <c r="X424"/>
  <c r="W424"/>
  <c r="V424"/>
  <c r="U424"/>
  <c r="T424"/>
  <c r="S424"/>
  <c r="R424"/>
  <c r="Q424"/>
  <c r="P424"/>
  <c r="O424"/>
  <c r="N424"/>
  <c r="M424"/>
  <c r="L424"/>
  <c r="K424"/>
  <c r="J424"/>
  <c r="I424"/>
  <c r="H424"/>
  <c r="G424"/>
  <c r="AH423"/>
  <c r="AG423"/>
  <c r="AF423"/>
  <c r="AE423"/>
  <c r="AD423"/>
  <c r="AC423"/>
  <c r="AB423"/>
  <c r="AA423"/>
  <c r="Z423"/>
  <c r="Y423"/>
  <c r="X423"/>
  <c r="W423"/>
  <c r="V423"/>
  <c r="U423"/>
  <c r="T423"/>
  <c r="S423"/>
  <c r="R423"/>
  <c r="Q423"/>
  <c r="P423"/>
  <c r="O423"/>
  <c r="N423"/>
  <c r="M423"/>
  <c r="L423"/>
  <c r="K423"/>
  <c r="J423"/>
  <c r="I423"/>
  <c r="H423"/>
  <c r="G423"/>
  <c r="AH422"/>
  <c r="AG422"/>
  <c r="AF422"/>
  <c r="AE422"/>
  <c r="AD422"/>
  <c r="AC422"/>
  <c r="AB422"/>
  <c r="AA422"/>
  <c r="Z422"/>
  <c r="Y422"/>
  <c r="X422"/>
  <c r="W422"/>
  <c r="V422"/>
  <c r="U422"/>
  <c r="T422"/>
  <c r="S422"/>
  <c r="R422"/>
  <c r="Q422"/>
  <c r="P422"/>
  <c r="O422"/>
  <c r="N422"/>
  <c r="M422"/>
  <c r="L422"/>
  <c r="K422"/>
  <c r="J422"/>
  <c r="I422"/>
  <c r="H422"/>
  <c r="G422"/>
  <c r="AG421"/>
  <c r="AF421"/>
  <c r="AA421"/>
  <c r="Z421"/>
  <c r="X421"/>
  <c r="W421"/>
  <c r="V421"/>
  <c r="U421"/>
  <c r="T421"/>
  <c r="S421"/>
  <c r="R421"/>
  <c r="P421"/>
  <c r="O421"/>
  <c r="N421"/>
  <c r="M421"/>
  <c r="L421"/>
  <c r="K421"/>
  <c r="J421"/>
  <c r="I421"/>
  <c r="AH419"/>
  <c r="AG419"/>
  <c r="AF419"/>
  <c r="AE419"/>
  <c r="AD419"/>
  <c r="AC419"/>
  <c r="AB419"/>
  <c r="AA419"/>
  <c r="Z419"/>
  <c r="Y419"/>
  <c r="X419"/>
  <c r="W419"/>
  <c r="V419"/>
  <c r="U419"/>
  <c r="T419"/>
  <c r="S419"/>
  <c r="R419"/>
  <c r="Q419"/>
  <c r="P419"/>
  <c r="O419"/>
  <c r="N419"/>
  <c r="M419"/>
  <c r="L419"/>
  <c r="K419"/>
  <c r="J419"/>
  <c r="I419"/>
  <c r="H419"/>
  <c r="G419"/>
  <c r="AH418"/>
  <c r="AG418"/>
  <c r="AF418"/>
  <c r="AE418"/>
  <c r="AD418"/>
  <c r="AC418"/>
  <c r="AA418"/>
  <c r="Z418"/>
  <c r="Y418"/>
  <c r="X418"/>
  <c r="V418"/>
  <c r="U418"/>
  <c r="S418"/>
  <c r="Q418"/>
  <c r="P418"/>
  <c r="O418"/>
  <c r="N418"/>
  <c r="M418"/>
  <c r="L418"/>
  <c r="K418"/>
  <c r="I418"/>
  <c r="H418"/>
  <c r="AH417"/>
  <c r="AG417"/>
  <c r="AF417"/>
  <c r="AE417"/>
  <c r="AD417"/>
  <c r="AC417"/>
  <c r="AB417"/>
  <c r="AA417"/>
  <c r="Z417"/>
  <c r="Y417"/>
  <c r="X417"/>
  <c r="W417"/>
  <c r="V417"/>
  <c r="U417"/>
  <c r="T417"/>
  <c r="S417"/>
  <c r="R417"/>
  <c r="Q417"/>
  <c r="P417"/>
  <c r="O417"/>
  <c r="N417"/>
  <c r="M417"/>
  <c r="L417"/>
  <c r="K417"/>
  <c r="J417"/>
  <c r="I417"/>
  <c r="H417"/>
  <c r="G417"/>
  <c r="AH405"/>
  <c r="AG405"/>
  <c r="AF405"/>
  <c r="AE405"/>
  <c r="AD405"/>
  <c r="AC405"/>
  <c r="AB405"/>
  <c r="AA405"/>
  <c r="Z405"/>
  <c r="Y405"/>
  <c r="X405"/>
  <c r="W405"/>
  <c r="V405"/>
  <c r="U405"/>
  <c r="T405"/>
  <c r="S405"/>
  <c r="R405"/>
  <c r="Q405"/>
  <c r="P405"/>
  <c r="O405"/>
  <c r="N405"/>
  <c r="M405"/>
  <c r="L405"/>
  <c r="K405"/>
  <c r="J405"/>
  <c r="I405"/>
  <c r="H405"/>
  <c r="G405"/>
  <c r="F405"/>
  <c r="AH404"/>
  <c r="AG404"/>
  <c r="AF404"/>
  <c r="AE404"/>
  <c r="AD404"/>
  <c r="AC404"/>
  <c r="AB404"/>
  <c r="AA404"/>
  <c r="Z404"/>
  <c r="Y404"/>
  <c r="X404"/>
  <c r="W404"/>
  <c r="V404"/>
  <c r="U404"/>
  <c r="T404"/>
  <c r="S404"/>
  <c r="R404"/>
  <c r="Q404"/>
  <c r="P404"/>
  <c r="O404"/>
  <c r="N404"/>
  <c r="M404"/>
  <c r="L404"/>
  <c r="K404"/>
  <c r="J404"/>
  <c r="I404"/>
  <c r="H404"/>
  <c r="G404"/>
  <c r="F404"/>
  <c r="AH402"/>
  <c r="AG402"/>
  <c r="AF402"/>
  <c r="AE402"/>
  <c r="AD402"/>
  <c r="AC402"/>
  <c r="AB402"/>
  <c r="AA402"/>
  <c r="Z402"/>
  <c r="Y402"/>
  <c r="X402"/>
  <c r="W402"/>
  <c r="V402"/>
  <c r="U402"/>
  <c r="T402"/>
  <c r="S402"/>
  <c r="R402"/>
  <c r="Q402"/>
  <c r="P402"/>
  <c r="O402"/>
  <c r="N402"/>
  <c r="M402"/>
  <c r="L402"/>
  <c r="K402"/>
  <c r="J402"/>
  <c r="I402"/>
  <c r="H402"/>
  <c r="G402"/>
  <c r="AH401"/>
  <c r="AG401"/>
  <c r="AF401"/>
  <c r="AE401"/>
  <c r="AD401"/>
  <c r="AC401"/>
  <c r="AA401"/>
  <c r="Z401"/>
  <c r="Y401"/>
  <c r="X401"/>
  <c r="W401"/>
  <c r="V401"/>
  <c r="U401"/>
  <c r="T401"/>
  <c r="S401"/>
  <c r="R401"/>
  <c r="Q401"/>
  <c r="P401"/>
  <c r="O401"/>
  <c r="M401"/>
  <c r="K401"/>
  <c r="J401"/>
  <c r="I401"/>
  <c r="H401"/>
  <c r="G401"/>
  <c r="AH399"/>
  <c r="AG399"/>
  <c r="AF399"/>
  <c r="AE399"/>
  <c r="AD399"/>
  <c r="AC399"/>
  <c r="AB399"/>
  <c r="AA399"/>
  <c r="Z399"/>
  <c r="Y399"/>
  <c r="X399"/>
  <c r="W399"/>
  <c r="V399"/>
  <c r="U399"/>
  <c r="T399"/>
  <c r="S399"/>
  <c r="R399"/>
  <c r="Q399"/>
  <c r="P399"/>
  <c r="O399"/>
  <c r="N399"/>
  <c r="M399"/>
  <c r="L399"/>
  <c r="K399"/>
  <c r="J399"/>
  <c r="I399"/>
  <c r="H399"/>
  <c r="G399"/>
  <c r="AH398"/>
  <c r="AG398"/>
  <c r="AF398"/>
  <c r="AE398"/>
  <c r="AD398"/>
  <c r="AC398"/>
  <c r="AB398"/>
  <c r="AA398"/>
  <c r="Z398"/>
  <c r="Y398"/>
  <c r="X398"/>
  <c r="W398"/>
  <c r="V398"/>
  <c r="U398"/>
  <c r="T398"/>
  <c r="S398"/>
  <c r="R398"/>
  <c r="Q398"/>
  <c r="P398"/>
  <c r="N398"/>
  <c r="M398"/>
  <c r="L398"/>
  <c r="K398"/>
  <c r="J398"/>
  <c r="I398"/>
  <c r="H398"/>
  <c r="G398"/>
  <c r="AH396"/>
  <c r="AG396"/>
  <c r="AF396"/>
  <c r="AE396"/>
  <c r="AD396"/>
  <c r="AC396"/>
  <c r="AB396"/>
  <c r="AA396"/>
  <c r="Z396"/>
  <c r="Y396"/>
  <c r="X396"/>
  <c r="W396"/>
  <c r="V396"/>
  <c r="U396"/>
  <c r="T396"/>
  <c r="S396"/>
  <c r="R396"/>
  <c r="Q396"/>
  <c r="P396"/>
  <c r="O396"/>
  <c r="N396"/>
  <c r="M396"/>
  <c r="L396"/>
  <c r="K396"/>
  <c r="J396"/>
  <c r="I396"/>
  <c r="H396"/>
  <c r="G396"/>
  <c r="F396"/>
  <c r="AH394"/>
  <c r="AG394"/>
  <c r="AE394"/>
  <c r="AD394"/>
  <c r="AA394"/>
  <c r="Y394"/>
  <c r="W394"/>
  <c r="U394"/>
  <c r="T394"/>
  <c r="Q394"/>
  <c r="O394"/>
  <c r="N394"/>
  <c r="M394"/>
  <c r="K394"/>
  <c r="H394"/>
  <c r="G394"/>
  <c r="AH393"/>
  <c r="AG393"/>
  <c r="AF393"/>
  <c r="AE393"/>
  <c r="AD393"/>
  <c r="AC393"/>
  <c r="AB393"/>
  <c r="AA393"/>
  <c r="Z393"/>
  <c r="Y393"/>
  <c r="X393"/>
  <c r="W393"/>
  <c r="V393"/>
  <c r="U393"/>
  <c r="T393"/>
  <c r="S393"/>
  <c r="R393"/>
  <c r="Q393"/>
  <c r="P393"/>
  <c r="O393"/>
  <c r="N393"/>
  <c r="M393"/>
  <c r="L393"/>
  <c r="K393"/>
  <c r="J393"/>
  <c r="I393"/>
  <c r="H393"/>
  <c r="G393"/>
  <c r="AH392"/>
  <c r="AG392"/>
  <c r="AF392"/>
  <c r="AE392"/>
  <c r="AD392"/>
  <c r="AC392"/>
  <c r="AB392"/>
  <c r="AA392"/>
  <c r="Z392"/>
  <c r="Y392"/>
  <c r="X392"/>
  <c r="W392"/>
  <c r="V392"/>
  <c r="U392"/>
  <c r="T392"/>
  <c r="S392"/>
  <c r="R392"/>
  <c r="Q392"/>
  <c r="P392"/>
  <c r="O392"/>
  <c r="N392"/>
  <c r="M392"/>
  <c r="L392"/>
  <c r="K392"/>
  <c r="J392"/>
  <c r="I392"/>
  <c r="H392"/>
  <c r="G392"/>
  <c r="AH390"/>
  <c r="AG390"/>
  <c r="AF390"/>
  <c r="AE390"/>
  <c r="AD390"/>
  <c r="AC390"/>
  <c r="AB390"/>
  <c r="AA390"/>
  <c r="Z390"/>
  <c r="Y390"/>
  <c r="X390"/>
  <c r="W390"/>
  <c r="V390"/>
  <c r="U390"/>
  <c r="T390"/>
  <c r="S390"/>
  <c r="R390"/>
  <c r="Q390"/>
  <c r="P390"/>
  <c r="O390"/>
  <c r="N390"/>
  <c r="M390"/>
  <c r="L390"/>
  <c r="K390"/>
  <c r="J390"/>
  <c r="I390"/>
  <c r="H390"/>
  <c r="G390"/>
  <c r="F390"/>
  <c r="AH388"/>
  <c r="AG388"/>
  <c r="AF388"/>
  <c r="AE388"/>
  <c r="AD388"/>
  <c r="AC388"/>
  <c r="AB388"/>
  <c r="AA388"/>
  <c r="Z388"/>
  <c r="Y388"/>
  <c r="X388"/>
  <c r="W388"/>
  <c r="V388"/>
  <c r="U388"/>
  <c r="T388"/>
  <c r="S388"/>
  <c r="R388"/>
  <c r="Q388"/>
  <c r="P388"/>
  <c r="O388"/>
  <c r="N388"/>
  <c r="M388"/>
  <c r="L388"/>
  <c r="K388"/>
  <c r="J388"/>
  <c r="I388"/>
  <c r="H388"/>
  <c r="G388"/>
  <c r="F388"/>
  <c r="AH386"/>
  <c r="AG386"/>
  <c r="AF386"/>
  <c r="AE386"/>
  <c r="AD386"/>
  <c r="AC386"/>
  <c r="AB386"/>
  <c r="AA386"/>
  <c r="Z386"/>
  <c r="Y386"/>
  <c r="X386"/>
  <c r="W386"/>
  <c r="V386"/>
  <c r="U386"/>
  <c r="T386"/>
  <c r="S386"/>
  <c r="R386"/>
  <c r="Q386"/>
  <c r="P386"/>
  <c r="O386"/>
  <c r="N386"/>
  <c r="M386"/>
  <c r="L386"/>
  <c r="K386"/>
  <c r="J386"/>
  <c r="I386"/>
  <c r="H386"/>
  <c r="G386"/>
  <c r="F386"/>
  <c r="AH359"/>
  <c r="AG359"/>
  <c r="AF359"/>
  <c r="AE359"/>
  <c r="AD359"/>
  <c r="AC359"/>
  <c r="AB359"/>
  <c r="AA359"/>
  <c r="Z359"/>
  <c r="Y359"/>
  <c r="X359"/>
  <c r="W359"/>
  <c r="V359"/>
  <c r="U359"/>
  <c r="T359"/>
  <c r="S359"/>
  <c r="R359"/>
  <c r="Q359"/>
  <c r="P359"/>
  <c r="O359"/>
  <c r="N359"/>
  <c r="M359"/>
  <c r="L359"/>
  <c r="K359"/>
  <c r="J359"/>
  <c r="I359"/>
  <c r="H359"/>
  <c r="G359"/>
  <c r="F359" s="1"/>
  <c r="AH358"/>
  <c r="AG358"/>
  <c r="AF358"/>
  <c r="AE358"/>
  <c r="AD358"/>
  <c r="AC358"/>
  <c r="AB358"/>
  <c r="AA358"/>
  <c r="Z358"/>
  <c r="Y358"/>
  <c r="X358"/>
  <c r="W358"/>
  <c r="V358"/>
  <c r="U358"/>
  <c r="T358"/>
  <c r="S358"/>
  <c r="R358"/>
  <c r="Q358"/>
  <c r="P358"/>
  <c r="O358"/>
  <c r="N358"/>
  <c r="M358"/>
  <c r="L358"/>
  <c r="K358"/>
  <c r="J358"/>
  <c r="I358"/>
  <c r="H358"/>
  <c r="G358"/>
  <c r="F358" s="1"/>
  <c r="AD357"/>
  <c r="AB357"/>
  <c r="Y357"/>
  <c r="X357"/>
  <c r="W357"/>
  <c r="Q357"/>
  <c r="K357"/>
  <c r="J357"/>
  <c r="I357"/>
  <c r="H357"/>
  <c r="G357"/>
  <c r="F357" s="1"/>
  <c r="AH356"/>
  <c r="AG356"/>
  <c r="AF356"/>
  <c r="AE356"/>
  <c r="AD356"/>
  <c r="AC356"/>
  <c r="AB356"/>
  <c r="AA356"/>
  <c r="Z356"/>
  <c r="Y356"/>
  <c r="X356"/>
  <c r="W356"/>
  <c r="V356"/>
  <c r="U356"/>
  <c r="T356"/>
  <c r="S356"/>
  <c r="R356"/>
  <c r="Q356"/>
  <c r="P356"/>
  <c r="O356"/>
  <c r="N356"/>
  <c r="M356"/>
  <c r="L356"/>
  <c r="K356"/>
  <c r="J356"/>
  <c r="I356"/>
  <c r="H356"/>
  <c r="G356"/>
  <c r="F356" s="1"/>
  <c r="AH354"/>
  <c r="AG354"/>
  <c r="AF354"/>
  <c r="AE354"/>
  <c r="AD354"/>
  <c r="AC354"/>
  <c r="AB354"/>
  <c r="AA354"/>
  <c r="Z354"/>
  <c r="Y354"/>
  <c r="X354"/>
  <c r="W354"/>
  <c r="V354"/>
  <c r="U354"/>
  <c r="T354"/>
  <c r="S354"/>
  <c r="R354"/>
  <c r="Q354"/>
  <c r="P354"/>
  <c r="O354"/>
  <c r="N354"/>
  <c r="M354"/>
  <c r="L354"/>
  <c r="K354"/>
  <c r="J354"/>
  <c r="I354"/>
  <c r="H354"/>
  <c r="G354"/>
  <c r="F354" s="1"/>
  <c r="AH353"/>
  <c r="AG353"/>
  <c r="AF353"/>
  <c r="AE353"/>
  <c r="AD353"/>
  <c r="AC353"/>
  <c r="AB353"/>
  <c r="AA353"/>
  <c r="Z353"/>
  <c r="Y353"/>
  <c r="X353"/>
  <c r="W353"/>
  <c r="V353"/>
  <c r="U353"/>
  <c r="T353"/>
  <c r="S353"/>
  <c r="R353"/>
  <c r="Q353"/>
  <c r="P353"/>
  <c r="O353"/>
  <c r="N353"/>
  <c r="M353"/>
  <c r="L353"/>
  <c r="K353"/>
  <c r="J353"/>
  <c r="I353"/>
  <c r="H353"/>
  <c r="G353"/>
  <c r="F353" s="1"/>
  <c r="AH351"/>
  <c r="AG351"/>
  <c r="AF351"/>
  <c r="AE351"/>
  <c r="AD351"/>
  <c r="AC351"/>
  <c r="AB351"/>
  <c r="AA351"/>
  <c r="Z351"/>
  <c r="Y351"/>
  <c r="X351"/>
  <c r="W351"/>
  <c r="V351"/>
  <c r="U351"/>
  <c r="T351"/>
  <c r="S351"/>
  <c r="R351"/>
  <c r="Q351"/>
  <c r="P351"/>
  <c r="O351"/>
  <c r="N351"/>
  <c r="M351"/>
  <c r="L351"/>
  <c r="K351"/>
  <c r="J351"/>
  <c r="I351"/>
  <c r="H351"/>
  <c r="G351"/>
  <c r="F351"/>
  <c r="AH349"/>
  <c r="AG349"/>
  <c r="AF349"/>
  <c r="AE349"/>
  <c r="AD349"/>
  <c r="AC349"/>
  <c r="AB349"/>
  <c r="AA349"/>
  <c r="Z349"/>
  <c r="Y349"/>
  <c r="X349"/>
  <c r="W349"/>
  <c r="V349"/>
  <c r="U349"/>
  <c r="T349"/>
  <c r="S349"/>
  <c r="R349"/>
  <c r="Q349"/>
  <c r="P349"/>
  <c r="O349"/>
  <c r="N349"/>
  <c r="M349"/>
  <c r="L349"/>
  <c r="K349"/>
  <c r="J349"/>
  <c r="I349"/>
  <c r="H349"/>
  <c r="G349"/>
  <c r="F349" s="1"/>
  <c r="AH348"/>
  <c r="AG348"/>
  <c r="AF348"/>
  <c r="AE348"/>
  <c r="AD348"/>
  <c r="AC348"/>
  <c r="AB348"/>
  <c r="AA348"/>
  <c r="Z348"/>
  <c r="Y348"/>
  <c r="X348"/>
  <c r="W348"/>
  <c r="V348"/>
  <c r="U348"/>
  <c r="T348"/>
  <c r="S348"/>
  <c r="R348"/>
  <c r="Q348"/>
  <c r="P348"/>
  <c r="O348"/>
  <c r="N348"/>
  <c r="M348"/>
  <c r="L348"/>
  <c r="K348"/>
  <c r="J348"/>
  <c r="I348"/>
  <c r="H348"/>
  <c r="G348"/>
  <c r="F348" s="1"/>
  <c r="AH347"/>
  <c r="AG347"/>
  <c r="AF347"/>
  <c r="AE347"/>
  <c r="AD347"/>
  <c r="AC347"/>
  <c r="AB347"/>
  <c r="AA347"/>
  <c r="Z347"/>
  <c r="Y347"/>
  <c r="X347"/>
  <c r="W347"/>
  <c r="V347"/>
  <c r="U347"/>
  <c r="T347"/>
  <c r="S347"/>
  <c r="R347"/>
  <c r="Q347"/>
  <c r="P347"/>
  <c r="O347"/>
  <c r="N347"/>
  <c r="M347"/>
  <c r="L347"/>
  <c r="K347"/>
  <c r="J347"/>
  <c r="I347"/>
  <c r="H347"/>
  <c r="G347"/>
  <c r="F347" s="1"/>
  <c r="AH345"/>
  <c r="AG345"/>
  <c r="AF345"/>
  <c r="AE345"/>
  <c r="AD345"/>
  <c r="AC345"/>
  <c r="AB345"/>
  <c r="AA345"/>
  <c r="Z345"/>
  <c r="Y345"/>
  <c r="X345"/>
  <c r="W345"/>
  <c r="V345"/>
  <c r="U345"/>
  <c r="T345"/>
  <c r="S345"/>
  <c r="R345"/>
  <c r="Q345"/>
  <c r="P345"/>
  <c r="O345"/>
  <c r="N345"/>
  <c r="M345"/>
  <c r="L345"/>
  <c r="K345"/>
  <c r="J345"/>
  <c r="I345"/>
  <c r="H345"/>
  <c r="G345"/>
  <c r="F345"/>
  <c r="AH343"/>
  <c r="AG343"/>
  <c r="AF343"/>
  <c r="AE343"/>
  <c r="AD343"/>
  <c r="AC343"/>
  <c r="AB343"/>
  <c r="AA343"/>
  <c r="Z343"/>
  <c r="Y343"/>
  <c r="X343"/>
  <c r="W343"/>
  <c r="V343"/>
  <c r="U343"/>
  <c r="T343"/>
  <c r="S343"/>
  <c r="R343"/>
  <c r="Q343"/>
  <c r="P343"/>
  <c r="O343"/>
  <c r="N343"/>
  <c r="M343"/>
  <c r="L343"/>
  <c r="K343"/>
  <c r="J343"/>
  <c r="I343"/>
  <c r="H343"/>
  <c r="G343"/>
  <c r="F343"/>
  <c r="AH341"/>
  <c r="AG341"/>
  <c r="AF341"/>
  <c r="AE341"/>
  <c r="AD341"/>
  <c r="AC341"/>
  <c r="AB341"/>
  <c r="AA341"/>
  <c r="Z341"/>
  <c r="Y341"/>
  <c r="X341"/>
  <c r="W341"/>
  <c r="V341"/>
  <c r="U341"/>
  <c r="T341"/>
  <c r="S341"/>
  <c r="R341"/>
  <c r="Q341"/>
  <c r="P341"/>
  <c r="O341"/>
  <c r="N341"/>
  <c r="M341"/>
  <c r="L341"/>
  <c r="K341"/>
  <c r="J341"/>
  <c r="I341"/>
  <c r="H341"/>
  <c r="G341"/>
  <c r="F341" s="1"/>
  <c r="AH340"/>
  <c r="AG340"/>
  <c r="AF340"/>
  <c r="AE340"/>
  <c r="AD340"/>
  <c r="AC340"/>
  <c r="AB340"/>
  <c r="AA340"/>
  <c r="Z340"/>
  <c r="Y340"/>
  <c r="X340"/>
  <c r="W340"/>
  <c r="V340"/>
  <c r="U340"/>
  <c r="T340"/>
  <c r="S340"/>
  <c r="R340"/>
  <c r="Q340"/>
  <c r="P340"/>
  <c r="O340"/>
  <c r="N340"/>
  <c r="M340"/>
  <c r="L340"/>
  <c r="K340"/>
  <c r="J340"/>
  <c r="I340"/>
  <c r="H340"/>
  <c r="G340"/>
  <c r="F340" s="1"/>
  <c r="AH338"/>
  <c r="AG338"/>
  <c r="AF338"/>
  <c r="AE338"/>
  <c r="AD338"/>
  <c r="AC338"/>
  <c r="AB338"/>
  <c r="AA338"/>
  <c r="Z338"/>
  <c r="Y338"/>
  <c r="X338"/>
  <c r="W338"/>
  <c r="V338"/>
  <c r="U338"/>
  <c r="T338"/>
  <c r="S338"/>
  <c r="R338"/>
  <c r="Q338"/>
  <c r="P338"/>
  <c r="O338"/>
  <c r="N338"/>
  <c r="M338"/>
  <c r="L338"/>
  <c r="K338"/>
  <c r="J338"/>
  <c r="I338"/>
  <c r="H338"/>
  <c r="G338"/>
  <c r="F338"/>
  <c r="AH336"/>
  <c r="AG336"/>
  <c r="AF336"/>
  <c r="AE336"/>
  <c r="AD336"/>
  <c r="AC336"/>
  <c r="AB336"/>
  <c r="AA336"/>
  <c r="Z336"/>
  <c r="Y336"/>
  <c r="X336"/>
  <c r="W336"/>
  <c r="V336"/>
  <c r="U336"/>
  <c r="T336"/>
  <c r="S336"/>
  <c r="R336"/>
  <c r="Q336"/>
  <c r="P336"/>
  <c r="O336"/>
  <c r="N336"/>
  <c r="M336"/>
  <c r="L336"/>
  <c r="K336"/>
  <c r="J336"/>
  <c r="I336"/>
  <c r="H336"/>
  <c r="G336"/>
  <c r="F336"/>
  <c r="AH334"/>
  <c r="AG334"/>
  <c r="AF334"/>
  <c r="AE334"/>
  <c r="AD334"/>
  <c r="AC334"/>
  <c r="AB334"/>
  <c r="AA334"/>
  <c r="Z334"/>
  <c r="Y334"/>
  <c r="X334"/>
  <c r="W334"/>
  <c r="V334"/>
  <c r="U334"/>
  <c r="T334"/>
  <c r="S334"/>
  <c r="R334"/>
  <c r="Q334"/>
  <c r="P334"/>
  <c r="O334"/>
  <c r="N334"/>
  <c r="M334"/>
  <c r="L334"/>
  <c r="K334"/>
  <c r="J334"/>
  <c r="I334"/>
  <c r="H334"/>
  <c r="G334"/>
  <c r="F334" s="1"/>
  <c r="AH333"/>
  <c r="AG333"/>
  <c r="AF333"/>
  <c r="AE333"/>
  <c r="AD333"/>
  <c r="AC333"/>
  <c r="AB333"/>
  <c r="AA333"/>
  <c r="Z333"/>
  <c r="Y333"/>
  <c r="X333"/>
  <c r="W333"/>
  <c r="V333"/>
  <c r="U333"/>
  <c r="T333"/>
  <c r="S333"/>
  <c r="R333"/>
  <c r="Q333"/>
  <c r="P333"/>
  <c r="O333"/>
  <c r="N333"/>
  <c r="M333"/>
  <c r="L333"/>
  <c r="K333"/>
  <c r="J333"/>
  <c r="I333"/>
  <c r="H333"/>
  <c r="G333"/>
  <c r="F333" s="1"/>
  <c r="AH332"/>
  <c r="AG332"/>
  <c r="AE332"/>
  <c r="AD332"/>
  <c r="AC332"/>
  <c r="AB332"/>
  <c r="AA332"/>
  <c r="Z332"/>
  <c r="Y332"/>
  <c r="X332"/>
  <c r="W332"/>
  <c r="V332"/>
  <c r="U332"/>
  <c r="T332"/>
  <c r="S332"/>
  <c r="R332"/>
  <c r="Q332"/>
  <c r="P332"/>
  <c r="O332"/>
  <c r="N332"/>
  <c r="M332"/>
  <c r="L332"/>
  <c r="K332"/>
  <c r="J332"/>
  <c r="I332"/>
  <c r="H332"/>
  <c r="G332"/>
  <c r="F332" s="1"/>
  <c r="AH330"/>
  <c r="AG330"/>
  <c r="AF330"/>
  <c r="AE330"/>
  <c r="AD330"/>
  <c r="AC330"/>
  <c r="AB330"/>
  <c r="AA330"/>
  <c r="Z330"/>
  <c r="Y330"/>
  <c r="X330"/>
  <c r="W330"/>
  <c r="V330"/>
  <c r="U330"/>
  <c r="T330"/>
  <c r="S330"/>
  <c r="R330"/>
  <c r="Q330"/>
  <c r="P330"/>
  <c r="O330"/>
  <c r="N330"/>
  <c r="M330"/>
  <c r="L330"/>
  <c r="K330"/>
  <c r="J330"/>
  <c r="I330"/>
  <c r="H330"/>
  <c r="G330"/>
  <c r="F330"/>
  <c r="AH328"/>
  <c r="AG328"/>
  <c r="AF328"/>
  <c r="AE328"/>
  <c r="AD328"/>
  <c r="AC328"/>
  <c r="AB328"/>
  <c r="AA328"/>
  <c r="Z328"/>
  <c r="Y328"/>
  <c r="X328"/>
  <c r="W328"/>
  <c r="V328"/>
  <c r="U328"/>
  <c r="T328"/>
  <c r="S328"/>
  <c r="R328"/>
  <c r="Q328"/>
  <c r="P328"/>
  <c r="O328"/>
  <c r="N328"/>
  <c r="M328"/>
  <c r="L328"/>
  <c r="K328"/>
  <c r="J328"/>
  <c r="I328"/>
  <c r="H328"/>
  <c r="G328"/>
  <c r="F328"/>
  <c r="AH326"/>
  <c r="AG326"/>
  <c r="AF326"/>
  <c r="AE326"/>
  <c r="AD326"/>
  <c r="AC326"/>
  <c r="AB326"/>
  <c r="AA326"/>
  <c r="Z326"/>
  <c r="Y326"/>
  <c r="X326"/>
  <c r="W326"/>
  <c r="V326"/>
  <c r="U326"/>
  <c r="T326"/>
  <c r="S326"/>
  <c r="R326"/>
  <c r="Q326"/>
  <c r="P326"/>
  <c r="O326"/>
  <c r="N326"/>
  <c r="M326"/>
  <c r="L326"/>
  <c r="K326"/>
  <c r="J326"/>
  <c r="I326"/>
  <c r="H326"/>
  <c r="G326"/>
  <c r="F326"/>
  <c r="AH324"/>
  <c r="AG324"/>
  <c r="AF324"/>
  <c r="AE324"/>
  <c r="AD324"/>
  <c r="AC324"/>
  <c r="AB324"/>
  <c r="AA324"/>
  <c r="Z324"/>
  <c r="Y324"/>
  <c r="X324"/>
  <c r="W324"/>
  <c r="V324"/>
  <c r="U324"/>
  <c r="T324"/>
  <c r="S324"/>
  <c r="R324"/>
  <c r="Q324"/>
  <c r="P324"/>
  <c r="O324"/>
  <c r="N324"/>
  <c r="M324"/>
  <c r="L324"/>
  <c r="K324"/>
  <c r="J324"/>
  <c r="I324"/>
  <c r="H324"/>
  <c r="G324"/>
  <c r="F324"/>
  <c r="AH322"/>
  <c r="AG322"/>
  <c r="AF322"/>
  <c r="AE322"/>
  <c r="AD322"/>
  <c r="AC322"/>
  <c r="AB322"/>
  <c r="AA322"/>
  <c r="Z322"/>
  <c r="Y322"/>
  <c r="X322"/>
  <c r="W322"/>
  <c r="V322"/>
  <c r="U322"/>
  <c r="T322"/>
  <c r="S322"/>
  <c r="R322"/>
  <c r="Q322"/>
  <c r="P322"/>
  <c r="O322"/>
  <c r="N322"/>
  <c r="M322"/>
  <c r="L322"/>
  <c r="K322"/>
  <c r="J322"/>
  <c r="I322"/>
  <c r="H322"/>
  <c r="G322"/>
  <c r="F322"/>
  <c r="AH320"/>
  <c r="AG320"/>
  <c r="AF320"/>
  <c r="AE320"/>
  <c r="AD320"/>
  <c r="AC320"/>
  <c r="AB320"/>
  <c r="AA320"/>
  <c r="Z320"/>
  <c r="Y320"/>
  <c r="X320"/>
  <c r="W320"/>
  <c r="V320"/>
  <c r="U320"/>
  <c r="T320"/>
  <c r="S320"/>
  <c r="R320"/>
  <c r="Q320"/>
  <c r="P320"/>
  <c r="O320"/>
  <c r="N320"/>
  <c r="M320"/>
  <c r="L320"/>
  <c r="K320"/>
  <c r="J320"/>
  <c r="I320"/>
  <c r="H320"/>
  <c r="G320"/>
  <c r="F320" s="1"/>
  <c r="AH319"/>
  <c r="AG319"/>
  <c r="AF319"/>
  <c r="AE319"/>
  <c r="AD319"/>
  <c r="AC319"/>
  <c r="AB319"/>
  <c r="AA319"/>
  <c r="Z319"/>
  <c r="Y319"/>
  <c r="X319"/>
  <c r="W319"/>
  <c r="V319"/>
  <c r="U319"/>
  <c r="T319"/>
  <c r="S319"/>
  <c r="R319"/>
  <c r="Q319"/>
  <c r="P319"/>
  <c r="O319"/>
  <c r="N319"/>
  <c r="M319"/>
  <c r="L319"/>
  <c r="K319"/>
  <c r="J319"/>
  <c r="I319"/>
  <c r="H319"/>
  <c r="G319"/>
  <c r="F319" s="1"/>
  <c r="AH317"/>
  <c r="AG317"/>
  <c r="AF317"/>
  <c r="AE317"/>
  <c r="AD317"/>
  <c r="AC317"/>
  <c r="AB317"/>
  <c r="AA317"/>
  <c r="Z317"/>
  <c r="Y317"/>
  <c r="X317"/>
  <c r="W317"/>
  <c r="V317"/>
  <c r="U317"/>
  <c r="T317"/>
  <c r="S317"/>
  <c r="R317"/>
  <c r="Q317"/>
  <c r="P317"/>
  <c r="O317"/>
  <c r="N317"/>
  <c r="M317"/>
  <c r="L317"/>
  <c r="K317"/>
  <c r="J317"/>
  <c r="I317"/>
  <c r="H317"/>
  <c r="G317"/>
  <c r="F317"/>
  <c r="AH315"/>
  <c r="AG315"/>
  <c r="AF315"/>
  <c r="AE315"/>
  <c r="AD315"/>
  <c r="AC315"/>
  <c r="AB315"/>
  <c r="AA315"/>
  <c r="Z315"/>
  <c r="Y315"/>
  <c r="X315"/>
  <c r="W315"/>
  <c r="V315"/>
  <c r="U315"/>
  <c r="T315"/>
  <c r="S315"/>
  <c r="R315"/>
  <c r="Q315"/>
  <c r="P315"/>
  <c r="O315"/>
  <c r="N315"/>
  <c r="M315"/>
  <c r="L315"/>
  <c r="K315"/>
  <c r="J315"/>
  <c r="I315"/>
  <c r="H315"/>
  <c r="G315"/>
  <c r="F315" s="1"/>
  <c r="AH314"/>
  <c r="AG314"/>
  <c r="AF314"/>
  <c r="AE314"/>
  <c r="AD314"/>
  <c r="AC314"/>
  <c r="AB314"/>
  <c r="AA314"/>
  <c r="Z314"/>
  <c r="Y314"/>
  <c r="X314"/>
  <c r="W314"/>
  <c r="V314"/>
  <c r="U314"/>
  <c r="T314"/>
  <c r="S314"/>
  <c r="R314"/>
  <c r="Q314"/>
  <c r="P314"/>
  <c r="O314"/>
  <c r="N314"/>
  <c r="M314"/>
  <c r="L314"/>
  <c r="K314"/>
  <c r="J314"/>
  <c r="I314"/>
  <c r="H314"/>
  <c r="G314"/>
  <c r="F314" s="1"/>
  <c r="AH312"/>
  <c r="AG312"/>
  <c r="AF312"/>
  <c r="AE312"/>
  <c r="AD312"/>
  <c r="AC312"/>
  <c r="AB312"/>
  <c r="AA312"/>
  <c r="Z312"/>
  <c r="Y312"/>
  <c r="X312"/>
  <c r="W312"/>
  <c r="V312"/>
  <c r="U312"/>
  <c r="T312"/>
  <c r="S312"/>
  <c r="R312"/>
  <c r="Q312"/>
  <c r="P312"/>
  <c r="O312"/>
  <c r="N312"/>
  <c r="M312"/>
  <c r="L312"/>
  <c r="K312"/>
  <c r="J312"/>
  <c r="I312"/>
  <c r="H312"/>
  <c r="G312"/>
  <c r="F312"/>
  <c r="AH310"/>
  <c r="AG310"/>
  <c r="AF310"/>
  <c r="AE310"/>
  <c r="AD310"/>
  <c r="AC310"/>
  <c r="AB310"/>
  <c r="AA310"/>
  <c r="Z310"/>
  <c r="Y310"/>
  <c r="X310"/>
  <c r="W310"/>
  <c r="V310"/>
  <c r="U310"/>
  <c r="T310"/>
  <c r="S310"/>
  <c r="R310"/>
  <c r="Q310"/>
  <c r="P310"/>
  <c r="O310"/>
  <c r="N310"/>
  <c r="M310"/>
  <c r="L310"/>
  <c r="K310"/>
  <c r="J310"/>
  <c r="I310"/>
  <c r="H310"/>
  <c r="G310"/>
  <c r="F310" s="1"/>
  <c r="AH309"/>
  <c r="AG309"/>
  <c r="AF309"/>
  <c r="AE309"/>
  <c r="AD309"/>
  <c r="AC309"/>
  <c r="AB309"/>
  <c r="AA309"/>
  <c r="Z309"/>
  <c r="Y309"/>
  <c r="X309"/>
  <c r="W309"/>
  <c r="V309"/>
  <c r="U309"/>
  <c r="T309"/>
  <c r="S309"/>
  <c r="R309"/>
  <c r="Q309"/>
  <c r="P309"/>
  <c r="O309"/>
  <c r="N309"/>
  <c r="M309"/>
  <c r="L309"/>
  <c r="K309"/>
  <c r="J309"/>
  <c r="I309"/>
  <c r="H309"/>
  <c r="G309"/>
  <c r="F309" s="1"/>
  <c r="AH277"/>
  <c r="AG277"/>
  <c r="AF277"/>
  <c r="AE277"/>
  <c r="AD277"/>
  <c r="AC277"/>
  <c r="AB277"/>
  <c r="AA277"/>
  <c r="Z277"/>
  <c r="Y277"/>
  <c r="X277"/>
  <c r="W277"/>
  <c r="V277"/>
  <c r="U277"/>
  <c r="T277"/>
  <c r="S277"/>
  <c r="R277"/>
  <c r="Q277"/>
  <c r="P277"/>
  <c r="O277"/>
  <c r="N277"/>
  <c r="M277"/>
  <c r="L277"/>
  <c r="K277"/>
  <c r="J277"/>
  <c r="I277"/>
  <c r="H277"/>
  <c r="G277"/>
  <c r="AH276"/>
  <c r="AG276"/>
  <c r="AF276"/>
  <c r="AE276"/>
  <c r="AD276"/>
  <c r="AC276"/>
  <c r="AB276"/>
  <c r="AA276"/>
  <c r="Z276"/>
  <c r="Y276"/>
  <c r="X276"/>
  <c r="U276"/>
  <c r="T276"/>
  <c r="S276"/>
  <c r="R276"/>
  <c r="Q276"/>
  <c r="P276"/>
  <c r="O276"/>
  <c r="N276"/>
  <c r="M276"/>
  <c r="L276"/>
  <c r="J276"/>
  <c r="I276"/>
  <c r="H276"/>
  <c r="G276"/>
  <c r="AH274"/>
  <c r="AG274"/>
  <c r="AF274"/>
  <c r="AE274"/>
  <c r="AD274"/>
  <c r="AC274"/>
  <c r="AB274"/>
  <c r="AA274"/>
  <c r="Z274"/>
  <c r="Y274"/>
  <c r="X274"/>
  <c r="W274"/>
  <c r="V274"/>
  <c r="U274"/>
  <c r="T274"/>
  <c r="S274"/>
  <c r="R274"/>
  <c r="Q274"/>
  <c r="P274"/>
  <c r="O274"/>
  <c r="N274"/>
  <c r="M274"/>
  <c r="L274"/>
  <c r="K274"/>
  <c r="J274"/>
  <c r="I274"/>
  <c r="H274"/>
  <c r="G274"/>
  <c r="AH273"/>
  <c r="AG273"/>
  <c r="AF273"/>
  <c r="AE273"/>
  <c r="AD273"/>
  <c r="AC273"/>
  <c r="AB273"/>
  <c r="AA273"/>
  <c r="Z273"/>
  <c r="Y273"/>
  <c r="X273"/>
  <c r="W273"/>
  <c r="V273"/>
  <c r="U273"/>
  <c r="T273"/>
  <c r="S273"/>
  <c r="R273"/>
  <c r="Q273"/>
  <c r="P273"/>
  <c r="O273"/>
  <c r="N273"/>
  <c r="M273"/>
  <c r="L273"/>
  <c r="K273"/>
  <c r="J273"/>
  <c r="I273"/>
  <c r="H273"/>
  <c r="G273"/>
  <c r="AH272"/>
  <c r="AG272"/>
  <c r="AF272"/>
  <c r="AE272"/>
  <c r="AD272"/>
  <c r="AC272"/>
  <c r="AB272"/>
  <c r="AA272"/>
  <c r="Z272"/>
  <c r="Y272"/>
  <c r="X272"/>
  <c r="W272"/>
  <c r="V272"/>
  <c r="U272"/>
  <c r="T272"/>
  <c r="S272"/>
  <c r="R272"/>
  <c r="Q272"/>
  <c r="P272"/>
  <c r="O272"/>
  <c r="N272"/>
  <c r="M272"/>
  <c r="L272"/>
  <c r="K272"/>
  <c r="J272"/>
  <c r="I272"/>
  <c r="H272"/>
  <c r="G272"/>
  <c r="AG271"/>
  <c r="AF271"/>
  <c r="AE271"/>
  <c r="AD271"/>
  <c r="AB271"/>
  <c r="X271"/>
  <c r="V271"/>
  <c r="T271"/>
  <c r="S271"/>
  <c r="R271"/>
  <c r="P271"/>
  <c r="O271"/>
  <c r="N271"/>
  <c r="M271"/>
  <c r="L271"/>
  <c r="J271"/>
  <c r="I271"/>
  <c r="H271"/>
  <c r="AH269"/>
  <c r="AG269"/>
  <c r="AF269"/>
  <c r="AE269"/>
  <c r="AD269"/>
  <c r="AC269"/>
  <c r="AB269"/>
  <c r="AA269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I269"/>
  <c r="H269"/>
  <c r="G269"/>
  <c r="F269"/>
  <c r="AH267"/>
  <c r="AG267"/>
  <c r="AF267"/>
  <c r="AE267"/>
  <c r="AD267"/>
  <c r="AC267"/>
  <c r="AB267"/>
  <c r="AA267"/>
  <c r="Z267"/>
  <c r="Y267"/>
  <c r="X267"/>
  <c r="W267"/>
  <c r="V267"/>
  <c r="U267"/>
  <c r="T267"/>
  <c r="S267"/>
  <c r="R267"/>
  <c r="Q267"/>
  <c r="P267"/>
  <c r="O267"/>
  <c r="N267"/>
  <c r="M267"/>
  <c r="L267"/>
  <c r="K267"/>
  <c r="J267"/>
  <c r="I267"/>
  <c r="H267"/>
  <c r="G267"/>
  <c r="F267" s="1"/>
  <c r="AH266"/>
  <c r="AG266"/>
  <c r="AF266"/>
  <c r="AE266"/>
  <c r="AD266"/>
  <c r="AC266"/>
  <c r="AB266"/>
  <c r="AA266"/>
  <c r="Z266"/>
  <c r="Y266"/>
  <c r="X266"/>
  <c r="W266"/>
  <c r="V266"/>
  <c r="U266"/>
  <c r="T266"/>
  <c r="S266"/>
  <c r="R266"/>
  <c r="Q266"/>
  <c r="P266"/>
  <c r="O266"/>
  <c r="N266"/>
  <c r="M266"/>
  <c r="L266"/>
  <c r="K266"/>
  <c r="J266"/>
  <c r="I266"/>
  <c r="H266"/>
  <c r="G266"/>
  <c r="F266" s="1"/>
  <c r="AH264"/>
  <c r="AG264"/>
  <c r="AF264"/>
  <c r="AE264"/>
  <c r="AD264"/>
  <c r="AC264"/>
  <c r="AB264"/>
  <c r="AA264"/>
  <c r="Z264"/>
  <c r="Y264"/>
  <c r="X264"/>
  <c r="W264"/>
  <c r="V264"/>
  <c r="U264"/>
  <c r="T264"/>
  <c r="S264"/>
  <c r="R264"/>
  <c r="Q264"/>
  <c r="P264"/>
  <c r="O264"/>
  <c r="N264"/>
  <c r="M264"/>
  <c r="L264"/>
  <c r="K264"/>
  <c r="J264"/>
  <c r="I264"/>
  <c r="H264"/>
  <c r="G264"/>
  <c r="AH263"/>
  <c r="AG263"/>
  <c r="AF263"/>
  <c r="AE263"/>
  <c r="AD263"/>
  <c r="AC263"/>
  <c r="AB263"/>
  <c r="AA263"/>
  <c r="Z263"/>
  <c r="Y263"/>
  <c r="X263"/>
  <c r="W263"/>
  <c r="V263"/>
  <c r="U263"/>
  <c r="T263"/>
  <c r="S263"/>
  <c r="R263"/>
  <c r="Q263"/>
  <c r="P263"/>
  <c r="O263"/>
  <c r="N263"/>
  <c r="M263"/>
  <c r="L263"/>
  <c r="K263"/>
  <c r="J263"/>
  <c r="I263"/>
  <c r="H263"/>
  <c r="G263"/>
  <c r="F263"/>
  <c r="AG262"/>
  <c r="AF262"/>
  <c r="AE262"/>
  <c r="AD262"/>
  <c r="AC262"/>
  <c r="AB262"/>
  <c r="Z262"/>
  <c r="Y262"/>
  <c r="X262"/>
  <c r="W262"/>
  <c r="V262"/>
  <c r="U262"/>
  <c r="T262"/>
  <c r="R262"/>
  <c r="P262"/>
  <c r="O262"/>
  <c r="N262"/>
  <c r="M262"/>
  <c r="L262"/>
  <c r="K262"/>
  <c r="I262"/>
  <c r="H262"/>
  <c r="G262"/>
  <c r="AH260"/>
  <c r="AG260"/>
  <c r="AF260"/>
  <c r="AE260"/>
  <c r="AD260"/>
  <c r="AC260"/>
  <c r="AB260"/>
  <c r="AA260"/>
  <c r="Z260"/>
  <c r="Y260"/>
  <c r="X260"/>
  <c r="W260"/>
  <c r="V260"/>
  <c r="U260"/>
  <c r="T260"/>
  <c r="S260"/>
  <c r="R260"/>
  <c r="Q260"/>
  <c r="P260"/>
  <c r="O260"/>
  <c r="N260"/>
  <c r="M260"/>
  <c r="L260"/>
  <c r="K260"/>
  <c r="J260"/>
  <c r="I260"/>
  <c r="H260"/>
  <c r="G260"/>
  <c r="F260"/>
  <c r="AH258"/>
  <c r="AG258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F258"/>
  <c r="AH256"/>
  <c r="AG256"/>
  <c r="AF256"/>
  <c r="AE256"/>
  <c r="AD256"/>
  <c r="AC256"/>
  <c r="AB256"/>
  <c r="AA256"/>
  <c r="Z256"/>
  <c r="Y256"/>
  <c r="X256"/>
  <c r="W256"/>
  <c r="V256"/>
  <c r="U256"/>
  <c r="T256"/>
  <c r="S256"/>
  <c r="R256"/>
  <c r="Q256"/>
  <c r="P256"/>
  <c r="O256"/>
  <c r="N256"/>
  <c r="M256"/>
  <c r="L256"/>
  <c r="K256"/>
  <c r="J256"/>
  <c r="I256"/>
  <c r="H256"/>
  <c r="G256"/>
  <c r="F256"/>
  <c r="AH254"/>
  <c r="AG254"/>
  <c r="AF254"/>
  <c r="AE254"/>
  <c r="AD254"/>
  <c r="AC254"/>
  <c r="AB254"/>
  <c r="AA254"/>
  <c r="Z254"/>
  <c r="Y254"/>
  <c r="X254"/>
  <c r="W254"/>
  <c r="V254"/>
  <c r="U254"/>
  <c r="T254"/>
  <c r="S254"/>
  <c r="R254"/>
  <c r="Q254"/>
  <c r="P254"/>
  <c r="O254"/>
  <c r="N254"/>
  <c r="M254"/>
  <c r="L254"/>
  <c r="K254"/>
  <c r="J254"/>
  <c r="I254"/>
  <c r="H254"/>
  <c r="G254"/>
  <c r="F254"/>
  <c r="AH252"/>
  <c r="AG252"/>
  <c r="AF252"/>
  <c r="AE252"/>
  <c r="AD252"/>
  <c r="AC252"/>
  <c r="AB252"/>
  <c r="AA252"/>
  <c r="Z252"/>
  <c r="Y252"/>
  <c r="X252"/>
  <c r="W252"/>
  <c r="V252"/>
  <c r="U252"/>
  <c r="T252"/>
  <c r="S252"/>
  <c r="R252"/>
  <c r="Q252"/>
  <c r="P252"/>
  <c r="O252"/>
  <c r="N252"/>
  <c r="M252"/>
  <c r="L252"/>
  <c r="K252"/>
  <c r="J252"/>
  <c r="I252"/>
  <c r="H252"/>
  <c r="G252"/>
  <c r="F252"/>
  <c r="AH250"/>
  <c r="AG250"/>
  <c r="AF250"/>
  <c r="AE250"/>
  <c r="AD250"/>
  <c r="AC250"/>
  <c r="AB250"/>
  <c r="AA250"/>
  <c r="Z250"/>
  <c r="Y250"/>
  <c r="X250"/>
  <c r="W250"/>
  <c r="V250"/>
  <c r="U250"/>
  <c r="T250"/>
  <c r="S250"/>
  <c r="R250"/>
  <c r="Q250"/>
  <c r="P250"/>
  <c r="O250"/>
  <c r="N250"/>
  <c r="M250"/>
  <c r="L250"/>
  <c r="K250"/>
  <c r="J250"/>
  <c r="I250"/>
  <c r="H250"/>
  <c r="G250"/>
  <c r="F250" s="1"/>
  <c r="AH249"/>
  <c r="AG249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I249"/>
  <c r="H249"/>
  <c r="G249"/>
  <c r="F249" s="1"/>
  <c r="AH247"/>
  <c r="AG247"/>
  <c r="AF247"/>
  <c r="AE247"/>
  <c r="AD247"/>
  <c r="AC247"/>
  <c r="AB247"/>
  <c r="AA247"/>
  <c r="Z247"/>
  <c r="Y247"/>
  <c r="X247"/>
  <c r="W247"/>
  <c r="V247"/>
  <c r="U247"/>
  <c r="T247"/>
  <c r="S247"/>
  <c r="R247"/>
  <c r="Q247"/>
  <c r="P247"/>
  <c r="O247"/>
  <c r="N247"/>
  <c r="M247"/>
  <c r="L247"/>
  <c r="K247"/>
  <c r="J247"/>
  <c r="I247"/>
  <c r="H247"/>
  <c r="G247"/>
  <c r="F247"/>
  <c r="AH245"/>
  <c r="AG245"/>
  <c r="AF245"/>
  <c r="AE245"/>
  <c r="AD245"/>
  <c r="AC245"/>
  <c r="AB245"/>
  <c r="AA245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AH244"/>
  <c r="AG244"/>
  <c r="AF244"/>
  <c r="AE244"/>
  <c r="AD244"/>
  <c r="AC244"/>
  <c r="AB244"/>
  <c r="AA244"/>
  <c r="Z244"/>
  <c r="Y244"/>
  <c r="X244"/>
  <c r="W244"/>
  <c r="V244"/>
  <c r="U244"/>
  <c r="T244"/>
  <c r="S244"/>
  <c r="R244"/>
  <c r="Q244"/>
  <c r="P244"/>
  <c r="O244"/>
  <c r="N244"/>
  <c r="M244"/>
  <c r="L244"/>
  <c r="K244"/>
  <c r="J244"/>
  <c r="I244"/>
  <c r="H244"/>
  <c r="G244"/>
  <c r="AH242"/>
  <c r="AG242"/>
  <c r="AF242"/>
  <c r="AE242"/>
  <c r="AD242"/>
  <c r="AC242"/>
  <c r="AB242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F242"/>
  <c r="AH241"/>
  <c r="AG241"/>
  <c r="AF241"/>
  <c r="AE241"/>
  <c r="AD241"/>
  <c r="AC241"/>
  <c r="AB241"/>
  <c r="AA241"/>
  <c r="Z241"/>
  <c r="Y241"/>
  <c r="X241"/>
  <c r="W241"/>
  <c r="V241"/>
  <c r="U241"/>
  <c r="T241"/>
  <c r="S241"/>
  <c r="R241"/>
  <c r="Q241"/>
  <c r="P241"/>
  <c r="O241"/>
  <c r="N241"/>
  <c r="M241"/>
  <c r="L241"/>
  <c r="K241"/>
  <c r="J241"/>
  <c r="I241"/>
  <c r="H241"/>
  <c r="G241"/>
  <c r="AH240"/>
  <c r="AG240"/>
  <c r="AF240"/>
  <c r="AE240"/>
  <c r="AD240"/>
  <c r="AC240"/>
  <c r="AB240"/>
  <c r="AA240"/>
  <c r="Z240"/>
  <c r="Y240"/>
  <c r="X240"/>
  <c r="W240"/>
  <c r="V240"/>
  <c r="U240"/>
  <c r="T240"/>
  <c r="S240"/>
  <c r="R240"/>
  <c r="P240"/>
  <c r="O240"/>
  <c r="N240"/>
  <c r="M240"/>
  <c r="L240"/>
  <c r="I240"/>
  <c r="AH239"/>
  <c r="AG239"/>
  <c r="AF239"/>
  <c r="AE239"/>
  <c r="AD239"/>
  <c r="AC239"/>
  <c r="AB239"/>
  <c r="AA239"/>
  <c r="Z239"/>
  <c r="Y239"/>
  <c r="X239"/>
  <c r="W239"/>
  <c r="V239"/>
  <c r="U239"/>
  <c r="T239"/>
  <c r="S239"/>
  <c r="R239"/>
  <c r="Q239"/>
  <c r="P239"/>
  <c r="O239"/>
  <c r="N239"/>
  <c r="M239"/>
  <c r="L239"/>
  <c r="K239"/>
  <c r="J239"/>
  <c r="I239"/>
  <c r="H239"/>
  <c r="G239"/>
  <c r="AH238"/>
  <c r="AG238"/>
  <c r="AF238"/>
  <c r="AE238"/>
  <c r="AD238"/>
  <c r="AC238"/>
  <c r="AB238"/>
  <c r="AA238"/>
  <c r="Z238"/>
  <c r="Y238"/>
  <c r="X238"/>
  <c r="W238"/>
  <c r="V238"/>
  <c r="U238"/>
  <c r="T238"/>
  <c r="S238"/>
  <c r="R238"/>
  <c r="Q238"/>
  <c r="P238"/>
  <c r="O238"/>
  <c r="N238"/>
  <c r="M238"/>
  <c r="L238"/>
  <c r="K238"/>
  <c r="J238"/>
  <c r="I238"/>
  <c r="H238"/>
  <c r="G238"/>
  <c r="F238"/>
  <c r="AH237"/>
  <c r="AG237"/>
  <c r="AF237"/>
  <c r="AE237"/>
  <c r="AD237"/>
  <c r="AC237"/>
  <c r="AB237"/>
  <c r="AA237"/>
  <c r="Z237"/>
  <c r="Y237"/>
  <c r="Q237"/>
  <c r="P237"/>
  <c r="N237"/>
  <c r="M237"/>
  <c r="L237"/>
  <c r="K237"/>
  <c r="J237"/>
  <c r="I237"/>
  <c r="H237"/>
  <c r="G237"/>
  <c r="F237"/>
  <c r="AH226"/>
  <c r="AG226"/>
  <c r="AF226"/>
  <c r="AE226"/>
  <c r="AD226"/>
  <c r="AC226"/>
  <c r="AB226"/>
  <c r="AA226"/>
  <c r="Z226"/>
  <c r="Y226"/>
  <c r="X226"/>
  <c r="W226"/>
  <c r="V226"/>
  <c r="U226"/>
  <c r="T226"/>
  <c r="S226"/>
  <c r="R226"/>
  <c r="Q226"/>
  <c r="P226"/>
  <c r="O226"/>
  <c r="N226"/>
  <c r="M226"/>
  <c r="L226"/>
  <c r="K226"/>
  <c r="J226"/>
  <c r="I226"/>
  <c r="H226"/>
  <c r="G226"/>
  <c r="F226"/>
  <c r="AH224"/>
  <c r="AG224"/>
  <c r="AF224"/>
  <c r="AE224"/>
  <c r="AD224"/>
  <c r="AC224"/>
  <c r="AB224"/>
  <c r="AA224"/>
  <c r="Z224"/>
  <c r="Y224"/>
  <c r="X224"/>
  <c r="W224"/>
  <c r="V224"/>
  <c r="U224"/>
  <c r="T224"/>
  <c r="S224"/>
  <c r="R224"/>
  <c r="Q224"/>
  <c r="P224"/>
  <c r="O224"/>
  <c r="N224"/>
  <c r="M224"/>
  <c r="L224"/>
  <c r="K224"/>
  <c r="J224"/>
  <c r="I224"/>
  <c r="H224"/>
  <c r="G224"/>
  <c r="F224"/>
  <c r="AH222"/>
  <c r="AG222"/>
  <c r="AF222"/>
  <c r="AE222"/>
  <c r="AD222"/>
  <c r="AC222"/>
  <c r="AB222"/>
  <c r="AA222"/>
  <c r="Z222"/>
  <c r="Y222"/>
  <c r="X222"/>
  <c r="W222"/>
  <c r="V222"/>
  <c r="U222"/>
  <c r="T222"/>
  <c r="S222"/>
  <c r="R222"/>
  <c r="Q222"/>
  <c r="P222"/>
  <c r="O222"/>
  <c r="N222"/>
  <c r="M222"/>
  <c r="L222"/>
  <c r="K222"/>
  <c r="J222"/>
  <c r="I222"/>
  <c r="H222"/>
  <c r="G222"/>
  <c r="F222"/>
  <c r="AH220"/>
  <c r="AH218"/>
  <c r="AG218"/>
  <c r="AF218"/>
  <c r="AE218"/>
  <c r="AD218"/>
  <c r="AC218"/>
  <c r="AB218"/>
  <c r="AA218"/>
  <c r="Z218"/>
  <c r="Y218"/>
  <c r="X218"/>
  <c r="W218"/>
  <c r="V218"/>
  <c r="U218"/>
  <c r="T218"/>
  <c r="S218"/>
  <c r="R218"/>
  <c r="Q218"/>
  <c r="P218"/>
  <c r="O218"/>
  <c r="N218"/>
  <c r="M218"/>
  <c r="L218"/>
  <c r="K218"/>
  <c r="J218"/>
  <c r="I218"/>
  <c r="H218"/>
  <c r="G218"/>
  <c r="F218"/>
  <c r="AH216"/>
  <c r="AG216"/>
  <c r="AF216"/>
  <c r="AE216"/>
  <c r="AD216"/>
  <c r="AC216"/>
  <c r="AB216"/>
  <c r="AA216"/>
  <c r="Z216"/>
  <c r="Y216"/>
  <c r="X216"/>
  <c r="W216"/>
  <c r="V216"/>
  <c r="U216"/>
  <c r="T216"/>
  <c r="S216"/>
  <c r="R216"/>
  <c r="Q216"/>
  <c r="P216"/>
  <c r="O216"/>
  <c r="N216"/>
  <c r="M216"/>
  <c r="L216"/>
  <c r="K216"/>
  <c r="J216"/>
  <c r="I216"/>
  <c r="H216"/>
  <c r="G216"/>
  <c r="AH215"/>
  <c r="AG215"/>
  <c r="AF215"/>
  <c r="AE215"/>
  <c r="AD215"/>
  <c r="AC215"/>
  <c r="AB215"/>
  <c r="AA215"/>
  <c r="Z215"/>
  <c r="Y215"/>
  <c r="W215"/>
  <c r="V215"/>
  <c r="U215"/>
  <c r="T215"/>
  <c r="R215"/>
  <c r="Q215"/>
  <c r="P215"/>
  <c r="O215"/>
  <c r="N215"/>
  <c r="M215"/>
  <c r="L215"/>
  <c r="K215"/>
  <c r="I215"/>
  <c r="H215"/>
  <c r="G215"/>
  <c r="AH213"/>
  <c r="AG213"/>
  <c r="AF213"/>
  <c r="AE213"/>
  <c r="AD213"/>
  <c r="AC213"/>
  <c r="AB213"/>
  <c r="AA213"/>
  <c r="Z213"/>
  <c r="Y213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F213"/>
  <c r="AH211"/>
  <c r="AG211"/>
  <c r="AE211"/>
  <c r="AD211"/>
  <c r="AC211"/>
  <c r="AB211"/>
  <c r="AA211"/>
  <c r="Z211"/>
  <c r="Y211"/>
  <c r="X211"/>
  <c r="U211"/>
  <c r="S211"/>
  <c r="R211"/>
  <c r="Q211"/>
  <c r="P211"/>
  <c r="N211"/>
  <c r="L211"/>
  <c r="K211"/>
  <c r="J211"/>
  <c r="I211"/>
  <c r="H211"/>
  <c r="G211"/>
  <c r="AH210"/>
  <c r="AG210"/>
  <c r="AF210"/>
  <c r="AE210"/>
  <c r="AD210"/>
  <c r="AC210"/>
  <c r="AB210"/>
  <c r="AA210"/>
  <c r="Z210"/>
  <c r="Y210"/>
  <c r="X210"/>
  <c r="W210"/>
  <c r="V210"/>
  <c r="U210"/>
  <c r="T210"/>
  <c r="S210"/>
  <c r="R210"/>
  <c r="Q210"/>
  <c r="P210"/>
  <c r="O210"/>
  <c r="N210"/>
  <c r="M210"/>
  <c r="L210"/>
  <c r="K210"/>
  <c r="J210"/>
  <c r="I210"/>
  <c r="H210"/>
  <c r="G210"/>
  <c r="AH209"/>
  <c r="AG209"/>
  <c r="AF209"/>
  <c r="AE209"/>
  <c r="AD209"/>
  <c r="AC209"/>
  <c r="AB209"/>
  <c r="AA209"/>
  <c r="Z209"/>
  <c r="Y209"/>
  <c r="X209"/>
  <c r="W209"/>
  <c r="V209"/>
  <c r="U209"/>
  <c r="T209"/>
  <c r="S209"/>
  <c r="R209"/>
  <c r="Q209"/>
  <c r="P209"/>
  <c r="O209"/>
  <c r="N209"/>
  <c r="M209"/>
  <c r="L209"/>
  <c r="K209"/>
  <c r="J209"/>
  <c r="I209"/>
  <c r="H209"/>
  <c r="G209"/>
  <c r="AH207"/>
  <c r="AG207"/>
  <c r="AF207"/>
  <c r="AE207"/>
  <c r="AD207"/>
  <c r="AC207"/>
  <c r="AB207"/>
  <c r="AA207"/>
  <c r="Z207"/>
  <c r="Y207"/>
  <c r="X207"/>
  <c r="W207"/>
  <c r="V207"/>
  <c r="U207"/>
  <c r="T207"/>
  <c r="S207"/>
  <c r="R207"/>
  <c r="Q207"/>
  <c r="P207"/>
  <c r="O207"/>
  <c r="N207"/>
  <c r="M207"/>
  <c r="L207"/>
  <c r="K207"/>
  <c r="J207"/>
  <c r="I207"/>
  <c r="H207"/>
  <c r="G207"/>
  <c r="F207"/>
  <c r="AH205"/>
  <c r="AG205"/>
  <c r="AF205"/>
  <c r="AE205"/>
  <c r="AD205"/>
  <c r="AC205"/>
  <c r="AB205"/>
  <c r="AA205"/>
  <c r="Z205"/>
  <c r="Y205"/>
  <c r="X205"/>
  <c r="W205"/>
  <c r="V205"/>
  <c r="U205"/>
  <c r="T205"/>
  <c r="S205"/>
  <c r="R205"/>
  <c r="P205"/>
  <c r="O205"/>
  <c r="N205"/>
  <c r="M205"/>
  <c r="L205"/>
  <c r="K205"/>
  <c r="J205"/>
  <c r="I205"/>
  <c r="H205"/>
  <c r="G205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AH202"/>
  <c r="AG202"/>
  <c r="AF202"/>
  <c r="AE202"/>
  <c r="AD202"/>
  <c r="AC202"/>
  <c r="AB202"/>
  <c r="AA202"/>
  <c r="Z202"/>
  <c r="Y202"/>
  <c r="X202"/>
  <c r="W202"/>
  <c r="V202"/>
  <c r="U202"/>
  <c r="T202"/>
  <c r="S202"/>
  <c r="R202"/>
  <c r="Q202"/>
  <c r="P202"/>
  <c r="O202"/>
  <c r="N202"/>
  <c r="M202"/>
  <c r="L202"/>
  <c r="K202"/>
  <c r="J202"/>
  <c r="I202"/>
  <c r="H202"/>
  <c r="G202"/>
  <c r="F202"/>
  <c r="AH200"/>
  <c r="AG200"/>
  <c r="AF200"/>
  <c r="AE200"/>
  <c r="AD200"/>
  <c r="AC200"/>
  <c r="AB200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F200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F198"/>
  <c r="AG70"/>
  <c r="AF70"/>
  <c r="AD70"/>
  <c r="AC70"/>
  <c r="AB70"/>
  <c r="AA70"/>
  <c r="X70"/>
  <c r="W70"/>
  <c r="V70"/>
  <c r="U70"/>
  <c r="T70"/>
  <c r="S70"/>
  <c r="M70"/>
  <c r="L70"/>
  <c r="K70"/>
  <c r="J70"/>
  <c r="I70"/>
  <c r="H70"/>
  <c r="AH69"/>
  <c r="AG69"/>
  <c r="AF69"/>
  <c r="AE69"/>
  <c r="AD69"/>
  <c r="AC69"/>
  <c r="AB69"/>
  <c r="AA69"/>
  <c r="Z69"/>
  <c r="X69"/>
  <c r="W69"/>
  <c r="V69"/>
  <c r="U69"/>
  <c r="T69"/>
  <c r="S69"/>
  <c r="R69"/>
  <c r="P69"/>
  <c r="M69"/>
  <c r="L69"/>
  <c r="K69"/>
  <c r="J69"/>
  <c r="I69"/>
  <c r="H69"/>
  <c r="G69"/>
  <c r="F69" s="1"/>
  <c r="AH186"/>
  <c r="AG186"/>
  <c r="AF186"/>
  <c r="AE186"/>
  <c r="AD186"/>
  <c r="AC186"/>
  <c r="AB186"/>
  <c r="AA186"/>
  <c r="Z186"/>
  <c r="Y186"/>
  <c r="X186"/>
  <c r="W186"/>
  <c r="V186"/>
  <c r="U186"/>
  <c r="T186"/>
  <c r="S186"/>
  <c r="R186"/>
  <c r="Q186"/>
  <c r="P186"/>
  <c r="O186"/>
  <c r="N186"/>
  <c r="M186"/>
  <c r="L186"/>
  <c r="K186"/>
  <c r="J186"/>
  <c r="I186"/>
  <c r="H186"/>
  <c r="G186"/>
  <c r="F186" s="1"/>
  <c r="AH184"/>
  <c r="AG184"/>
  <c r="AF184"/>
  <c r="AE184"/>
  <c r="AD184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 s="1"/>
  <c r="AH175"/>
  <c r="AG175"/>
  <c r="AF175"/>
  <c r="AE175"/>
  <c r="AD175"/>
  <c r="AC175"/>
  <c r="AB175"/>
  <c r="AA175"/>
  <c r="Z175"/>
  <c r="Y175"/>
  <c r="X175"/>
  <c r="W175"/>
  <c r="V175"/>
  <c r="U175"/>
  <c r="T175"/>
  <c r="S175"/>
  <c r="R175"/>
  <c r="Q175"/>
  <c r="P175"/>
  <c r="O175"/>
  <c r="N175"/>
  <c r="M175"/>
  <c r="L175"/>
  <c r="K175"/>
  <c r="J175"/>
  <c r="I175"/>
  <c r="H175"/>
  <c r="G175"/>
  <c r="AH176"/>
  <c r="AG176"/>
  <c r="AF176"/>
  <c r="AE176"/>
  <c r="AD176"/>
  <c r="AC176"/>
  <c r="AB176"/>
  <c r="AA176"/>
  <c r="Z176"/>
  <c r="Y176"/>
  <c r="X176"/>
  <c r="W176"/>
  <c r="V176"/>
  <c r="U176"/>
  <c r="T176"/>
  <c r="S176"/>
  <c r="R176"/>
  <c r="Q176"/>
  <c r="P176"/>
  <c r="O176"/>
  <c r="N176"/>
  <c r="M176"/>
  <c r="L176"/>
  <c r="K176"/>
  <c r="J176"/>
  <c r="I176"/>
  <c r="H176"/>
  <c r="G176"/>
  <c r="AH174"/>
  <c r="AE174"/>
  <c r="AD174"/>
  <c r="AC174"/>
  <c r="AB174"/>
  <c r="Y174"/>
  <c r="X174"/>
  <c r="W174"/>
  <c r="T174"/>
  <c r="S174"/>
  <c r="Q174"/>
  <c r="P174"/>
  <c r="N174"/>
  <c r="M174"/>
  <c r="L174"/>
  <c r="J174"/>
  <c r="I174"/>
  <c r="H174"/>
  <c r="G174"/>
  <c r="AH172"/>
  <c r="AG172"/>
  <c r="AF172"/>
  <c r="AE172"/>
  <c r="AD172"/>
  <c r="AC172"/>
  <c r="AB172"/>
  <c r="AA172"/>
  <c r="Z172"/>
  <c r="Y172"/>
  <c r="X172"/>
  <c r="W172"/>
  <c r="V172"/>
  <c r="U172"/>
  <c r="T172"/>
  <c r="S172"/>
  <c r="R172"/>
  <c r="Q172"/>
  <c r="P172"/>
  <c r="O172"/>
  <c r="N172"/>
  <c r="M172"/>
  <c r="L172"/>
  <c r="K172"/>
  <c r="J172"/>
  <c r="I172"/>
  <c r="H172"/>
  <c r="G172"/>
  <c r="F172" s="1"/>
  <c r="AH171"/>
  <c r="AG171"/>
  <c r="AF171"/>
  <c r="AE171"/>
  <c r="AD171"/>
  <c r="AC171"/>
  <c r="AB171"/>
  <c r="AA171"/>
  <c r="Z171"/>
  <c r="Y171"/>
  <c r="X171"/>
  <c r="W171"/>
  <c r="V171"/>
  <c r="U171"/>
  <c r="T171"/>
  <c r="S171"/>
  <c r="R171"/>
  <c r="Q171"/>
  <c r="P171"/>
  <c r="O171"/>
  <c r="N171"/>
  <c r="M171"/>
  <c r="L171"/>
  <c r="K171"/>
  <c r="J171"/>
  <c r="I171"/>
  <c r="H171"/>
  <c r="G171"/>
  <c r="F171" s="1"/>
  <c r="AH169"/>
  <c r="AG169"/>
  <c r="AF169"/>
  <c r="AE169"/>
  <c r="AD169"/>
  <c r="AC169"/>
  <c r="AB169"/>
  <c r="AA169"/>
  <c r="Z169"/>
  <c r="Y169"/>
  <c r="X169"/>
  <c r="W169"/>
  <c r="V169"/>
  <c r="U169"/>
  <c r="T169"/>
  <c r="S169"/>
  <c r="R169"/>
  <c r="Q169"/>
  <c r="P169"/>
  <c r="O169"/>
  <c r="N169"/>
  <c r="M169"/>
  <c r="L169"/>
  <c r="K169"/>
  <c r="J169"/>
  <c r="I169"/>
  <c r="H169"/>
  <c r="G169"/>
  <c r="F169"/>
  <c r="AH168"/>
  <c r="AG168"/>
  <c r="AF168"/>
  <c r="AE168"/>
  <c r="AD168"/>
  <c r="AC168"/>
  <c r="AB168"/>
  <c r="AA168"/>
  <c r="Z168"/>
  <c r="Y168"/>
  <c r="X168"/>
  <c r="W168"/>
  <c r="V168"/>
  <c r="U168"/>
  <c r="T168"/>
  <c r="S168"/>
  <c r="R168"/>
  <c r="Q168"/>
  <c r="P168"/>
  <c r="O168"/>
  <c r="N168"/>
  <c r="M168"/>
  <c r="L168"/>
  <c r="K168"/>
  <c r="J168"/>
  <c r="I168"/>
  <c r="H168"/>
  <c r="G168"/>
  <c r="F168"/>
  <c r="AH165"/>
  <c r="AE165"/>
  <c r="AD165"/>
  <c r="AC165"/>
  <c r="AB165"/>
  <c r="AA165"/>
  <c r="Z165"/>
  <c r="W165"/>
  <c r="V165"/>
  <c r="U165"/>
  <c r="T165"/>
  <c r="R165"/>
  <c r="O165"/>
  <c r="M165"/>
  <c r="L165"/>
  <c r="J165"/>
  <c r="I165"/>
  <c r="H165"/>
  <c r="G165"/>
  <c r="AH166"/>
  <c r="AG166"/>
  <c r="AF166"/>
  <c r="AE166"/>
  <c r="AD166"/>
  <c r="AC166"/>
  <c r="AB166"/>
  <c r="AA166"/>
  <c r="Z166"/>
  <c r="Y166"/>
  <c r="X166"/>
  <c r="W166"/>
  <c r="V166"/>
  <c r="U166"/>
  <c r="T166"/>
  <c r="S166"/>
  <c r="R166"/>
  <c r="Q166"/>
  <c r="P166"/>
  <c r="O166"/>
  <c r="N166"/>
  <c r="M166"/>
  <c r="L166"/>
  <c r="K166"/>
  <c r="J166"/>
  <c r="I166"/>
  <c r="H166"/>
  <c r="G166"/>
  <c r="AH164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K164"/>
  <c r="J164"/>
  <c r="I164"/>
  <c r="H164"/>
  <c r="G164"/>
  <c r="F423" l="1"/>
  <c r="F425"/>
  <c r="F174"/>
  <c r="F178"/>
  <c r="F179"/>
  <c r="F180"/>
  <c r="F419"/>
  <c r="F164"/>
  <c r="F166"/>
  <c r="F165"/>
  <c r="F176"/>
  <c r="F175"/>
  <c r="F417"/>
  <c r="F418"/>
  <c r="F422"/>
  <c r="F421"/>
  <c r="F424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AH130"/>
  <c r="AG130"/>
  <c r="AF130"/>
  <c r="AE130"/>
  <c r="AD130"/>
  <c r="AC130"/>
  <c r="AB130"/>
  <c r="AA130"/>
  <c r="Z130"/>
  <c r="Y130"/>
  <c r="X130"/>
  <c r="W130"/>
  <c r="U130"/>
  <c r="T130"/>
  <c r="S130"/>
  <c r="R130"/>
  <c r="Q130"/>
  <c r="P130"/>
  <c r="N130"/>
  <c r="M130"/>
  <c r="L130"/>
  <c r="K130"/>
  <c r="J130"/>
  <c r="I130"/>
  <c r="H130"/>
  <c r="G130"/>
  <c r="AH123"/>
  <c r="AG123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G122"/>
  <c r="AH120"/>
  <c r="AG120"/>
  <c r="AF120"/>
  <c r="AE120"/>
  <c r="AD120"/>
  <c r="AC120"/>
  <c r="AB120"/>
  <c r="AA120"/>
  <c r="Z120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AH119"/>
  <c r="AG119"/>
  <c r="AF119"/>
  <c r="AE119"/>
  <c r="AD119"/>
  <c r="AC119"/>
  <c r="AB119"/>
  <c r="AA119"/>
  <c r="Z119"/>
  <c r="Y119"/>
  <c r="X119"/>
  <c r="W119"/>
  <c r="V119"/>
  <c r="T119"/>
  <c r="S119"/>
  <c r="P119"/>
  <c r="M119"/>
  <c r="L119"/>
  <c r="J119"/>
  <c r="I119"/>
  <c r="H119"/>
  <c r="G119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 l="1"/>
  <c r="F119"/>
  <c r="F120"/>
  <c r="F122"/>
  <c r="F123"/>
  <c r="F130"/>
  <c r="F131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AG109"/>
  <c r="AF109"/>
  <c r="AE109"/>
  <c r="AC109"/>
  <c r="Y109"/>
  <c r="V109"/>
  <c r="T109"/>
  <c r="S109"/>
  <c r="R109"/>
  <c r="Q109"/>
  <c r="P109"/>
  <c r="N109"/>
  <c r="K109"/>
  <c r="I109"/>
  <c r="G109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AH103"/>
  <c r="AF103"/>
  <c r="AE103"/>
  <c r="AC103"/>
  <c r="AB103"/>
  <c r="AA103"/>
  <c r="Z103"/>
  <c r="Y103"/>
  <c r="V103"/>
  <c r="U103"/>
  <c r="T103"/>
  <c r="S103"/>
  <c r="R103"/>
  <c r="M103"/>
  <c r="J103"/>
  <c r="I103"/>
  <c r="G103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 s="1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 s="1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N95"/>
  <c r="M95"/>
  <c r="L95"/>
  <c r="K95"/>
  <c r="J95"/>
  <c r="I95"/>
  <c r="G95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 s="1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 s="1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 s="1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 s="1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 s="1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 s="1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 s="1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 s="1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 s="1"/>
  <c r="AH72"/>
  <c r="AE72"/>
  <c r="Y72"/>
  <c r="W72"/>
  <c r="Q72"/>
  <c r="L72"/>
  <c r="F72" s="1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AH46"/>
  <c r="AE46"/>
  <c r="AB46"/>
  <c r="AA46"/>
  <c r="Y46"/>
  <c r="X46"/>
  <c r="W46"/>
  <c r="S46"/>
  <c r="Q46"/>
  <c r="L46"/>
  <c r="K46"/>
  <c r="I46"/>
  <c r="H46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AF37"/>
  <c r="AE37"/>
  <c r="AC37"/>
  <c r="AB37"/>
  <c r="AA37"/>
  <c r="U37"/>
  <c r="T37"/>
  <c r="S37"/>
  <c r="R37"/>
  <c r="Q37"/>
  <c r="M37"/>
  <c r="L37"/>
  <c r="I37"/>
  <c r="G37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 s="1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F34" s="1"/>
  <c r="F110" l="1"/>
  <c r="F111"/>
  <c r="F112"/>
  <c r="F113"/>
  <c r="F114"/>
  <c r="F104"/>
  <c r="F80"/>
  <c r="F81"/>
  <c r="F82"/>
  <c r="F83"/>
  <c r="F84"/>
  <c r="F105"/>
  <c r="F109"/>
  <c r="F95"/>
  <c r="F96"/>
  <c r="F103"/>
  <c r="F47"/>
  <c r="F48"/>
  <c r="F49"/>
  <c r="F50"/>
  <c r="F51"/>
  <c r="F52"/>
  <c r="F53"/>
  <c r="F54"/>
  <c r="F37"/>
  <c r="F38"/>
  <c r="F39"/>
  <c r="F40"/>
  <c r="F41"/>
  <c r="F42"/>
  <c r="F43"/>
  <c r="F46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AF28"/>
  <c r="AE28"/>
  <c r="AC28"/>
  <c r="AB28"/>
  <c r="X28"/>
  <c r="V28"/>
  <c r="T28"/>
  <c r="Q28"/>
  <c r="P28"/>
  <c r="O28"/>
  <c r="N28"/>
  <c r="H28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AF15"/>
  <c r="AC15"/>
  <c r="AB15"/>
  <c r="AA15"/>
  <c r="Y15"/>
  <c r="X15"/>
  <c r="S15"/>
  <c r="O15"/>
  <c r="L15"/>
  <c r="K15"/>
  <c r="I15"/>
  <c r="H15"/>
  <c r="F15" l="1"/>
  <c r="F16"/>
  <c r="F17"/>
  <c r="F18"/>
  <c r="F19"/>
  <c r="F20"/>
  <c r="F22"/>
  <c r="F23"/>
  <c r="F24"/>
  <c r="F25"/>
  <c r="F26"/>
  <c r="F29"/>
  <c r="F30"/>
  <c r="F27"/>
  <c r="F28"/>
  <c r="F70" l="1"/>
</calcChain>
</file>

<file path=xl/sharedStrings.xml><?xml version="1.0" encoding="utf-8"?>
<sst xmlns="http://schemas.openxmlformats.org/spreadsheetml/2006/main" count="1112" uniqueCount="541">
  <si>
    <t>00</t>
  </si>
  <si>
    <t>01</t>
  </si>
  <si>
    <t>02</t>
  </si>
  <si>
    <t>03</t>
  </si>
  <si>
    <t>04</t>
  </si>
  <si>
    <t>05</t>
  </si>
  <si>
    <t>06</t>
  </si>
  <si>
    <t>CHUQUIBAMBA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</si>
  <si>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</si>
  <si>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</si>
  <si>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</si>
  <si>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</si>
  <si>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</si>
  <si>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</si>
  <si>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</si>
  <si>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</si>
  <si>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</si>
  <si>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</si>
  <si>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</si>
  <si>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</si>
  <si>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</si>
  <si>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</si>
  <si>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</si>
  <si>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</si>
  <si>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</si>
  <si>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HUAMBO</t>
  </si>
  <si>
    <t>AREQUIPA</t>
  </si>
  <si>
    <t>ALTO SELVA ALEGRE</t>
  </si>
  <si>
    <t>CAYMA</t>
  </si>
  <si>
    <t>CHARACATO</t>
  </si>
  <si>
    <t>CHIGUATA</t>
  </si>
  <si>
    <t>JACOBO HUNTER</t>
  </si>
  <si>
    <t>LA JOYA</t>
  </si>
  <si>
    <t>MARIANO MELGAR</t>
  </si>
  <si>
    <t>MIRAFLORES</t>
  </si>
  <si>
    <t>MOLLEBAYA</t>
  </si>
  <si>
    <t>PAUCARPATA</t>
  </si>
  <si>
    <t>POCSI</t>
  </si>
  <si>
    <t>POLOBAYA</t>
  </si>
  <si>
    <t>SABANDIA</t>
  </si>
  <si>
    <t>SACHACA</t>
  </si>
  <si>
    <t>SAN JUAN DE TARUCANI</t>
  </si>
  <si>
    <t>SANTA ISABEL DE SIGUAS</t>
  </si>
  <si>
    <t>SANTA RITA DE SIGUAS</t>
  </si>
  <si>
    <t>SOCABAYA</t>
  </si>
  <si>
    <t>TIABAYA</t>
  </si>
  <si>
    <t>24</t>
  </si>
  <si>
    <t>UCHUMAYO</t>
  </si>
  <si>
    <t>25</t>
  </si>
  <si>
    <t>26</t>
  </si>
  <si>
    <t>YANAHUARA</t>
  </si>
  <si>
    <t>27</t>
  </si>
  <si>
    <t>YARABAMBA</t>
  </si>
  <si>
    <t>28</t>
  </si>
  <si>
    <t>YURA</t>
  </si>
  <si>
    <t>29</t>
  </si>
  <si>
    <t>CAMANA</t>
  </si>
  <si>
    <t>JOSE MARIA QUIMPER</t>
  </si>
  <si>
    <t>MARIANO NICOLAS VALCARCEL</t>
  </si>
  <si>
    <t>MARISCAL CACERES</t>
  </si>
  <si>
    <t>NICOLAS DE PIEROLA</t>
  </si>
  <si>
    <t>QUILCA</t>
  </si>
  <si>
    <t>SAMUEL PASTOR</t>
  </si>
  <si>
    <t>CARAVELI</t>
  </si>
  <si>
    <t>ACARI</t>
  </si>
  <si>
    <t>ATICO</t>
  </si>
  <si>
    <t>ATIQUIPA</t>
  </si>
  <si>
    <t>BELLA UNION</t>
  </si>
  <si>
    <t>CAHUACHO</t>
  </si>
  <si>
    <t>CHALA</t>
  </si>
  <si>
    <t>CHAPARRA</t>
  </si>
  <si>
    <t>HUANUHUANU</t>
  </si>
  <si>
    <t>JAQUI</t>
  </si>
  <si>
    <t>LOMAS</t>
  </si>
  <si>
    <t>QUICACHA</t>
  </si>
  <si>
    <t>YAUCA</t>
  </si>
  <si>
    <t>CASTILLA</t>
  </si>
  <si>
    <t>APLAO</t>
  </si>
  <si>
    <t>ANDAGUA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</si>
  <si>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</si>
  <si>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</si>
  <si>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</si>
  <si>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</si>
  <si>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</si>
  <si>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</si>
  <si>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</si>
  <si>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</si>
  <si>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TIPAN</t>
  </si>
  <si>
    <t>URACA</t>
  </si>
  <si>
    <t>VIRACO</t>
  </si>
  <si>
    <t>CAYLLOMA</t>
  </si>
  <si>
    <t>CHIVAY</t>
  </si>
  <si>
    <t>ACHOMA</t>
  </si>
  <si>
    <t>CABANACONDE</t>
  </si>
  <si>
    <t>CALLALLI</t>
  </si>
  <si>
    <t>COPORAQUE</t>
  </si>
  <si>
    <t>HUANCA</t>
  </si>
  <si>
    <t>ICHUPAMPA</t>
  </si>
  <si>
    <t>LARI</t>
  </si>
  <si>
    <t>LLUTA</t>
  </si>
  <si>
    <t>MACA</t>
  </si>
  <si>
    <t>MADRIGAL</t>
  </si>
  <si>
    <t>SIBAYO</t>
  </si>
  <si>
    <t>TAPAY</t>
  </si>
  <si>
    <t>TISCO</t>
  </si>
  <si>
    <t>TUTI</t>
  </si>
  <si>
    <t>YANQUE</t>
  </si>
  <si>
    <t>MAJES</t>
  </si>
  <si>
    <t>CONDESUYOS</t>
  </si>
  <si>
    <t>ANDARAY</t>
  </si>
  <si>
    <t>CAYARANI</t>
  </si>
  <si>
    <t>CHICHAS</t>
  </si>
  <si>
    <t>IRAY</t>
  </si>
  <si>
    <t>RIO GRANDE</t>
  </si>
  <si>
    <t>SALAMANCA</t>
  </si>
  <si>
    <t>YANAQUIHUA</t>
  </si>
  <si>
    <t>ISLAY</t>
  </si>
  <si>
    <t>LA UNION</t>
  </si>
  <si>
    <t>COTAHUASI</t>
  </si>
  <si>
    <t>ALCA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</si>
  <si>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</si>
  <si>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</si>
  <si>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</si>
  <si>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</si>
  <si>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</si>
  <si>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</si>
  <si>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</si>
  <si>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</si>
  <si>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</si>
  <si>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SAN JUAN DE SIGUAS</t>
  </si>
  <si>
    <t>QUEQUEÑA</t>
  </si>
  <si>
    <t>OCOÑA</t>
  </si>
  <si>
    <t>UÑON</t>
  </si>
  <si>
    <t xml:space="preserve"> 80 y +</t>
  </si>
  <si>
    <t>040000</t>
  </si>
  <si>
    <t>040100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</si>
  <si>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</si>
  <si>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</si>
  <si>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</si>
  <si>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</si>
  <si>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</si>
  <si>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</si>
  <si>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</si>
  <si>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</si>
  <si>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</si>
  <si>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</si>
  <si>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</si>
  <si>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</si>
  <si>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</si>
  <si>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</si>
  <si>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</si>
  <si>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</si>
  <si>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</si>
  <si>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</si>
  <si>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</si>
  <si>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</si>
  <si>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</si>
  <si>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</si>
  <si>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</si>
  <si>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</si>
  <si>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</si>
  <si>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</si>
  <si>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</si>
  <si>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</si>
  <si>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040200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</si>
  <si>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</si>
  <si>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</si>
  <si>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</si>
  <si>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</si>
  <si>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</si>
  <si>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</si>
  <si>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</si>
  <si>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</si>
  <si>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040300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</si>
  <si>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</si>
  <si>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</si>
  <si>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</si>
  <si>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</si>
  <si>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</si>
  <si>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</si>
  <si>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</si>
  <si>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</si>
  <si>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040309</t>
  </si>
  <si>
    <t>040310</t>
  </si>
  <si>
    <t>040311</t>
  </si>
  <si>
    <t>040312</t>
  </si>
  <si>
    <t>040313</t>
  </si>
  <si>
    <t>040400</t>
  </si>
  <si>
    <t>040401</t>
  </si>
  <si>
    <t>040402</t>
  </si>
  <si>
    <t>040403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</si>
  <si>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</si>
  <si>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</si>
  <si>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</si>
  <si>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</si>
  <si>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</si>
  <si>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</si>
  <si>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</si>
  <si>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</si>
  <si>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</si>
  <si>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</si>
  <si>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040414</t>
  </si>
  <si>
    <t>040500</t>
  </si>
  <si>
    <t>040501</t>
  </si>
  <si>
    <t>040502</t>
  </si>
  <si>
    <t>040503</t>
  </si>
  <si>
    <t>040504</t>
  </si>
  <si>
    <t>040505</t>
  </si>
  <si>
    <t>040506</t>
  </si>
  <si>
    <t>040507</t>
  </si>
  <si>
    <t>040508</t>
  </si>
  <si>
    <t>040509</t>
  </si>
  <si>
    <t>040510</t>
  </si>
  <si>
    <t>040511</t>
  </si>
  <si>
    <t>040512</t>
  </si>
  <si>
    <t>040513</t>
  </si>
  <si>
    <t>040514</t>
  </si>
  <si>
    <t>040515</t>
  </si>
  <si>
    <t>040516</t>
  </si>
  <si>
    <t>040517</t>
  </si>
  <si>
    <t>040518</t>
  </si>
  <si>
    <t>040519</t>
  </si>
  <si>
    <t>040520</t>
  </si>
  <si>
    <t>040600</t>
  </si>
  <si>
    <t>040601</t>
  </si>
  <si>
    <t>040602</t>
  </si>
  <si>
    <t>040603</t>
  </si>
  <si>
    <t>040604</t>
  </si>
  <si>
    <t>040605</t>
  </si>
  <si>
    <t>040606</t>
  </si>
  <si>
    <t>040607</t>
  </si>
  <si>
    <t>040608</t>
  </si>
  <si>
    <t>040700</t>
  </si>
  <si>
    <t>040701</t>
  </si>
  <si>
    <t>040702</t>
  </si>
  <si>
    <t>040703</t>
  </si>
  <si>
    <t>040704</t>
  </si>
  <si>
    <t>040705</t>
  </si>
  <si>
    <t>040706</t>
  </si>
  <si>
    <t>040800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</si>
  <si>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</si>
  <si>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</si>
  <si>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</si>
  <si>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</si>
  <si>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</si>
  <si>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</si>
  <si>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</si>
  <si>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</si>
  <si>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</si>
  <si>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</si>
  <si>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</si>
  <si>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</si>
  <si>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</si>
  <si>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</si>
  <si>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</si>
  <si>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</si>
  <si>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</si>
  <si>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</si>
  <si>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</si>
  <si>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</si>
  <si>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</si>
  <si>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</si>
  <si>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</si>
  <si>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</si>
  <si>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>5-9</t>
  </si>
  <si>
    <t>10-19</t>
  </si>
  <si>
    <t>15-49</t>
  </si>
  <si>
    <t>POB. FEMENINA</t>
  </si>
  <si>
    <t>CERRO COLORADO</t>
  </si>
  <si>
    <t>VITOR</t>
  </si>
  <si>
    <t>SAN ANTONIO DE CHUCA</t>
  </si>
  <si>
    <t>GESTANTES</t>
  </si>
  <si>
    <t>10-11</t>
  </si>
  <si>
    <t>18-19</t>
  </si>
  <si>
    <t>12-17</t>
  </si>
  <si>
    <t>Nacimientos</t>
  </si>
  <si>
    <t>28 dias de nacido</t>
  </si>
  <si>
    <t>Total</t>
  </si>
  <si>
    <t>Sector
Publico</t>
  </si>
  <si>
    <t>Ubigeo</t>
  </si>
  <si>
    <t>Dpto</t>
  </si>
  <si>
    <t>Prov</t>
  </si>
  <si>
    <t>Dist</t>
  </si>
  <si>
    <t>Provincia / distrito</t>
  </si>
  <si>
    <t>C.S.Alto Selva Alegre 44% + 9.2%</t>
  </si>
  <si>
    <t>P.S.Apurimac 11%</t>
  </si>
  <si>
    <t>C.S.Independencia 17%</t>
  </si>
  <si>
    <t>P.S.Leones del Misti 9%</t>
  </si>
  <si>
    <t>P.S.San Juan Bautista 7%</t>
  </si>
  <si>
    <t>P.S.Heroes del Cenepa 12%</t>
  </si>
  <si>
    <t>C.S. F.  Bolognesi - 33%</t>
  </si>
  <si>
    <t>P.S. La Tomilla - 10%</t>
  </si>
  <si>
    <t>C.S. Buenos Aires de C. 27%</t>
  </si>
  <si>
    <t>P.S. San Jose - 10%</t>
  </si>
  <si>
    <t>P.S. Dean Valdivia - 12%</t>
  </si>
  <si>
    <t>P.S. Rafael Belaunde - 8%</t>
  </si>
  <si>
    <t>C.S.Cerro Colorado - 18%</t>
  </si>
  <si>
    <t>P.S.Alto Libertad - 12%</t>
  </si>
  <si>
    <t>C.S.Mariscal Castilla - 15%</t>
  </si>
  <si>
    <t>P.S. S. R.  Pachacutec - 11%</t>
  </si>
  <si>
    <t>P.S.Jose S. Atahualpa - 4%</t>
  </si>
  <si>
    <t>P.S.El Cural - 1%</t>
  </si>
  <si>
    <t>C.S. Maritza Campos D. 25%</t>
  </si>
  <si>
    <t>P.S.Nazareno - 4%</t>
  </si>
  <si>
    <t>P.S.C.Municipal - 10%</t>
  </si>
  <si>
    <t xml:space="preserve">C.S Characato </t>
  </si>
  <si>
    <t>C.S.Chiguata - 80%</t>
  </si>
  <si>
    <t>P.S. El Arenal - 20%</t>
  </si>
  <si>
    <t>C.S.Javier Llosa Hunter 32%</t>
  </si>
  <si>
    <t>P.S.Daniel Alcides C.  14%</t>
  </si>
  <si>
    <t>P.S.Pampas del Cuzco-17%</t>
  </si>
  <si>
    <t>P.S.Chilpinilla - 10%</t>
  </si>
  <si>
    <t>P.S.Caminos del Inca - 9%</t>
  </si>
  <si>
    <t>P.S. Alto Alianza - 13%</t>
  </si>
  <si>
    <t>P.S. UPIS Paisajista - 5%</t>
  </si>
  <si>
    <t>P.S.Terminal Terrestre - 0%</t>
  </si>
  <si>
    <t>C.S.  La Joya - 27%</t>
  </si>
  <si>
    <t>P.S. Cerro Buenavista - 14%</t>
  </si>
  <si>
    <t>P.S. El Cruce-Triunfo - 20%</t>
  </si>
  <si>
    <t>P.S. Los Medanos - 5%</t>
  </si>
  <si>
    <t>P.S. Benito Lazo - 5%</t>
  </si>
  <si>
    <t>C.S.San Isidro - 13%</t>
  </si>
  <si>
    <t>P.S. San Jose - 3%</t>
  </si>
  <si>
    <t>P.S. San Camilo - 6%</t>
  </si>
  <si>
    <t>P.S. La Cano - 7%</t>
  </si>
  <si>
    <t>C.S.Mariano Melgar - 43% +25.5%</t>
  </si>
  <si>
    <t>P.S.Atalaya - 7%</t>
  </si>
  <si>
    <t>C.S.Gmo. San Martin - 26%</t>
  </si>
  <si>
    <t>P.S. Jerusalen - 6%</t>
  </si>
  <si>
    <t>P.S.  Santa Rosa - 15%</t>
  </si>
  <si>
    <t>P.S. Mirador - 3%</t>
  </si>
  <si>
    <t>C.S.Miraflores - 37% + 3.7%</t>
  </si>
  <si>
    <t>C.S.Edificadores Misti - 37%</t>
  </si>
  <si>
    <t>P.S.Porvenir Miraflores - 14%</t>
  </si>
  <si>
    <t>P.S.Mateo Pumacahua - 6%</t>
  </si>
  <si>
    <t>P.S.Tomasa Tito C.  6%</t>
  </si>
  <si>
    <t>C.S.15 de Agosto - 21%</t>
  </si>
  <si>
    <t>P.S. M.  Grau modulo A - 6%</t>
  </si>
  <si>
    <t>P.S. Modulo B - 6%</t>
  </si>
  <si>
    <t>P.S. Modulo C-D - 6%</t>
  </si>
  <si>
    <t>C.S. Amp.Paucarpata - 15%</t>
  </si>
  <si>
    <t>C.S.Manuel Prado - 12%</t>
  </si>
  <si>
    <t>P.S.Nueva Alborada - 6%</t>
  </si>
  <si>
    <t>P.S.Campo Marte - 5%</t>
  </si>
  <si>
    <t>C.S.Ciudad Blanca - 9%</t>
  </si>
  <si>
    <t>C.S. San  Juan  C.B. - 5%</t>
  </si>
  <si>
    <t>P.S.Alto Jesus - 2%</t>
  </si>
  <si>
    <t>P.S.Israel -4%</t>
  </si>
  <si>
    <t>P. S.  Villa Jesus - 3%</t>
  </si>
  <si>
    <t>P.S.Pocsi - 56%</t>
  </si>
  <si>
    <t>P.S.Piaca - 44%</t>
  </si>
  <si>
    <t>C.S Polobaya  - 100%</t>
  </si>
  <si>
    <t>P.S Quequeña  - 100%</t>
  </si>
  <si>
    <t xml:space="preserve">P.S Leopoldo R.  Sabandia </t>
  </si>
  <si>
    <t>C.S.Sachaca - 65%</t>
  </si>
  <si>
    <t>P.S. Pampa  Camarones - 35%</t>
  </si>
  <si>
    <t>P.S San Juan de Siguas - 100%</t>
  </si>
  <si>
    <t>P.S San Juan de Tarucani 80%</t>
  </si>
  <si>
    <t>P.S. Salinas Huito - 20%</t>
  </si>
  <si>
    <t>P.S. Santa.Isabel - 74%</t>
  </si>
  <si>
    <t>P.S. Sondor - 13%</t>
  </si>
  <si>
    <t>P.S. Pitay - 13%</t>
  </si>
  <si>
    <t>P.S.  Sta. Rita de Siguas - 100%</t>
  </si>
  <si>
    <t>C.S. San .M.Socabaya - 22%</t>
  </si>
  <si>
    <t>P.S.Ciudad Mi Trabajo - 20%</t>
  </si>
  <si>
    <t>P.S.Lara - 16%</t>
  </si>
  <si>
    <t>P.S. San Fernando - 6%</t>
  </si>
  <si>
    <t>P.S. Salaverry - 14%</t>
  </si>
  <si>
    <t>C.S. 4 de Octubre - 22%</t>
  </si>
  <si>
    <t>C.S Tiabaya - 100%</t>
  </si>
  <si>
    <t>C.S.Cerro Verde - 30%</t>
  </si>
  <si>
    <t>P.S.Congata - 51%</t>
  </si>
  <si>
    <t>P.S.Uchumayo - 19%</t>
  </si>
  <si>
    <t>C.S. Vitor - 80%</t>
  </si>
  <si>
    <t>P.S.Yuramayo - 20%</t>
  </si>
  <si>
    <t>C.S Yanahuara - 96% + 32.6%</t>
  </si>
  <si>
    <t>P.S. Sumbay  4%</t>
  </si>
  <si>
    <t>P.S Yarabamba  - 100%</t>
  </si>
  <si>
    <t>C.S.Ciudad de Dios - 85%</t>
  </si>
  <si>
    <t>P.S.Yura - 15%</t>
  </si>
  <si>
    <t>C.S.Victor R.  Hinojosa - 48%</t>
  </si>
  <si>
    <t>P.S.13 de Enero - 18% +13.3%</t>
  </si>
  <si>
    <t>P.S. Las Esmeraldas - 14%</t>
  </si>
  <si>
    <t>P.S.Cerro Juli - 10% + 12.4%</t>
  </si>
  <si>
    <t>P.S. Felix Naquira   - 9%</t>
  </si>
  <si>
    <t>P.S H. Lumbreras Cruz - 1% + 3.3%</t>
  </si>
  <si>
    <t>Hospital Camaná</t>
  </si>
  <si>
    <t>P.S. El Cardo - 25%</t>
  </si>
  <si>
    <t>P.S. L. Fernandez C.  - 49%</t>
  </si>
  <si>
    <t>P.S. El Puente - 26%</t>
  </si>
  <si>
    <t>P.S. Urasqui - 67%</t>
  </si>
  <si>
    <t>P.S. La Eugenia - 33%</t>
  </si>
  <si>
    <t>C.S. San José - 44%</t>
  </si>
  <si>
    <t>P.S. Pucchún - 56%</t>
  </si>
  <si>
    <t>C.S. San Gregorio - 50%</t>
  </si>
  <si>
    <t>P.S. Hacienda El Medio - 39%</t>
  </si>
  <si>
    <t>P.S. Sonay 11%</t>
  </si>
  <si>
    <t>P.S. Quilca - 100%</t>
  </si>
  <si>
    <t>C.S. La Pampa - 30%</t>
  </si>
  <si>
    <t>P.S. Juan.P.Vizcardo. y Guzman - 17%</t>
  </si>
  <si>
    <t>P.S Mollebaya  - 50.0%</t>
  </si>
  <si>
    <t>Machahuaya - 50.0%</t>
  </si>
  <si>
    <t>C.S.  Caravelí - 100%</t>
  </si>
  <si>
    <t>C.S.  Acarí - 100%</t>
  </si>
  <si>
    <t>C.S. Atico 100%</t>
  </si>
  <si>
    <t>P.S. Atiquipa - 34%</t>
  </si>
  <si>
    <t>P.S. Sta.  Rosa - 66%</t>
  </si>
  <si>
    <t>P.S. Bella Union - 100%</t>
  </si>
  <si>
    <t>P.S. Cahuacho - 31%</t>
  </si>
  <si>
    <t>P.S. Sondor - 33%</t>
  </si>
  <si>
    <t>P.S. Ayroca - 36%</t>
  </si>
  <si>
    <t>C.S. Chála - 100%</t>
  </si>
  <si>
    <t>P.S. Chaparra - 65%</t>
  </si>
  <si>
    <t>P.S. Achanizo - 35%</t>
  </si>
  <si>
    <t>P.S. Tocota - 100%</t>
  </si>
  <si>
    <t>P.S Jaqui - 100%</t>
  </si>
  <si>
    <t>P.S. Lomas - 100%</t>
  </si>
  <si>
    <t>P.S. Quicacha - 100%</t>
  </si>
  <si>
    <t>P.S. Yauca - 100%</t>
  </si>
  <si>
    <t>Hospital Aplao - 48%</t>
  </si>
  <si>
    <t>P.S. Acoy - 5%</t>
  </si>
  <si>
    <t>P.S. El Castillo - 10%</t>
  </si>
  <si>
    <t>P.S. La Real - 21%</t>
  </si>
  <si>
    <t>P.S. Huatiapilla - 10%</t>
  </si>
  <si>
    <t>P.S. La Central - 6%</t>
  </si>
  <si>
    <t>C.S. Andagua - 93%</t>
  </si>
  <si>
    <t>P.S. Soporo - 7%</t>
  </si>
  <si>
    <t>P.S. Ayo  - 100%</t>
  </si>
  <si>
    <t>P.S Tolconi  63%</t>
  </si>
  <si>
    <t>P.S Chachas  37%</t>
  </si>
  <si>
    <t>P.S Chapacoco - 100%</t>
  </si>
  <si>
    <t>P.S Choco - 100%</t>
  </si>
  <si>
    <t>C.S. Huancarqui - 100%</t>
  </si>
  <si>
    <t>P.S Machahuay - 100%</t>
  </si>
  <si>
    <t>C.S Orcopampa - 100%</t>
  </si>
  <si>
    <t>C.S. Pampacolca - 80%</t>
  </si>
  <si>
    <t>P.S. San Antonio - 12%</t>
  </si>
  <si>
    <t>P.S. Piscopampa - 8%</t>
  </si>
  <si>
    <t>P.S. Tipan - 43%</t>
  </si>
  <si>
    <t>P.S. Tagre - 57%</t>
  </si>
  <si>
    <t>P.S Uñon - 100%</t>
  </si>
  <si>
    <t>C.S.Corire - 70%</t>
  </si>
  <si>
    <t>P.S. Toran - 12%</t>
  </si>
  <si>
    <t>P.S. Pedregal - 8%</t>
  </si>
  <si>
    <t>P.S. Escalerillas - 10%</t>
  </si>
  <si>
    <t>C.S Viraco - 90%</t>
  </si>
  <si>
    <t>P.S. Huami - 10%</t>
  </si>
  <si>
    <t>C.S.Chivay - 90%</t>
  </si>
  <si>
    <t>P.S.Canocota - 10%</t>
  </si>
  <si>
    <t>P.S Achoma</t>
  </si>
  <si>
    <t>C.S.Cabanaconde - 90%</t>
  </si>
  <si>
    <t>P.S.Pinchollo- 10%</t>
  </si>
  <si>
    <t>C.S Callalli  - 100%</t>
  </si>
  <si>
    <t>C.S Caylloma  - 77%</t>
  </si>
  <si>
    <t>P.S Jachaña  - 23%</t>
  </si>
  <si>
    <t>P.S Coporaque - 100%</t>
  </si>
  <si>
    <t>P.S Huambo  - 100%</t>
  </si>
  <si>
    <t>C.S Huanca  - 100%</t>
  </si>
  <si>
    <t>P.S Ichupampa  - 100%</t>
  </si>
  <si>
    <t>P.S. Lari - 100%</t>
  </si>
  <si>
    <t>P.S.Lluta - 60%</t>
  </si>
  <si>
    <t>P.S.Taya - 23%</t>
  </si>
  <si>
    <t>P.S. Querque  - 17%</t>
  </si>
  <si>
    <t>P.S Maca  - 100%</t>
  </si>
  <si>
    <t>P.S Madrigal  - 100%</t>
  </si>
  <si>
    <t>P.S.Imata - 60%</t>
  </si>
  <si>
    <t>P.S.Pillones - 40%</t>
  </si>
  <si>
    <t>P.S Sibayo - 100%</t>
  </si>
  <si>
    <t>P.S Tapay  - 100%</t>
  </si>
  <si>
    <t>P.S.Tisco - 39%</t>
  </si>
  <si>
    <t>P.S.Cota Cota - 37%</t>
  </si>
  <si>
    <t>P.S.Tarucarmarca - 24%</t>
  </si>
  <si>
    <t>P.S Tuti  - 100%</t>
  </si>
  <si>
    <t>P.S.Yanque - 54%</t>
  </si>
  <si>
    <t>P.S.Chalhuanca  - 46%</t>
  </si>
  <si>
    <t>C.S. La Colina- 6%</t>
  </si>
  <si>
    <t>C.S. Pedregal  - 82%</t>
  </si>
  <si>
    <t>P.S.Asent.B-1 - 6%</t>
  </si>
  <si>
    <t>P.S.Asent.B-2 - 6%</t>
  </si>
  <si>
    <t>C.S Chuquibamba - 100%</t>
  </si>
  <si>
    <t>P.S.  Andaray - 100%</t>
  </si>
  <si>
    <t>P.S. Cayarani - 100%</t>
  </si>
  <si>
    <t>P.S. Chichas  30%</t>
  </si>
  <si>
    <t>P.S. Yachanguillo 30%</t>
  </si>
  <si>
    <t>P.S. Yanque 40%</t>
  </si>
  <si>
    <t>P.S Iray  - 100%</t>
  </si>
  <si>
    <t>C.S.  Iquipí - 91%</t>
  </si>
  <si>
    <t>P.S.  Piuca - 9%</t>
  </si>
  <si>
    <t>P.S. Salamanca - 70%</t>
  </si>
  <si>
    <t>P.S. Pucuncho - 30%</t>
  </si>
  <si>
    <t>C.S. Yanaquihua - 51%</t>
  </si>
  <si>
    <t>P.S. Ispacas - 49%</t>
  </si>
  <si>
    <t>C.S Cotahuasi  - 100%</t>
  </si>
  <si>
    <t>C.S Alca  - 100%</t>
  </si>
  <si>
    <t>P.S. Charcana - 68%</t>
  </si>
  <si>
    <t>P.S. Andamarca - 32%</t>
  </si>
  <si>
    <t>P.S. Huaynacotas - 61%</t>
  </si>
  <si>
    <t>P.S. Huarcaya - 21%</t>
  </si>
  <si>
    <t>P.S. Taurisma - 18%</t>
  </si>
  <si>
    <t>P.S. Pampamarca - 67%</t>
  </si>
  <si>
    <t>P.S. Mungui - 18%</t>
  </si>
  <si>
    <t>P.S. Huarhua - 15%</t>
  </si>
  <si>
    <t>P.S Puyca  - 73%</t>
  </si>
  <si>
    <t>P.S. Churca    - 27%</t>
  </si>
  <si>
    <t>P.S Velinga - 100%</t>
  </si>
  <si>
    <t>P.S Sayla  - 100%</t>
  </si>
  <si>
    <t>P.S Tauria  - 100%</t>
  </si>
  <si>
    <t>P.S Tomepampa . - 100%</t>
  </si>
  <si>
    <t>P.S. Toro - 51%</t>
  </si>
  <si>
    <t>P.S. Caspi - 49%</t>
  </si>
  <si>
    <t>C.S. Alto Inclán - 40%</t>
  </si>
  <si>
    <t>Hosp.  ESSALUD - 42%</t>
  </si>
  <si>
    <t>P.S Villa lourdes. - 18%</t>
  </si>
  <si>
    <t>C.S. Cocachacra -   70%</t>
  </si>
  <si>
    <t>P.S El Toro -   3%</t>
  </si>
  <si>
    <t>P.S  Fiscal -   7%</t>
  </si>
  <si>
    <t>P.S La Pascana  -   6%</t>
  </si>
  <si>
    <t>P.S. San Camilo Asent. 7 -  14%</t>
  </si>
  <si>
    <t>P.S El Arenal -   40%</t>
  </si>
  <si>
    <t>C.S La Curva -   46%</t>
  </si>
  <si>
    <t>P.S  Alto Ensenada  - 14%</t>
  </si>
  <si>
    <t>C.S Matarani - 100%</t>
  </si>
  <si>
    <t>P.S  Mejia - 100%</t>
  </si>
  <si>
    <t>C.S La  Punta - 100%</t>
  </si>
  <si>
    <t>MOLLENDO</t>
  </si>
  <si>
    <t>COCACHACRA</t>
  </si>
  <si>
    <t>DEAN VALDIVIA</t>
  </si>
  <si>
    <t>MEJIA</t>
  </si>
  <si>
    <t>PUNTA DE BOMBON</t>
  </si>
  <si>
    <t>C.S. Ocoña - 82%</t>
  </si>
  <si>
    <t>P.S. La Planchada - 10%</t>
  </si>
  <si>
    <t>P.S. Pescadores - 8%</t>
  </si>
  <si>
    <t>P.S. El Carmen - 41%</t>
  </si>
  <si>
    <t>P.S. La Punta - 3%</t>
  </si>
  <si>
    <t>P.S. Solidaridad - 9%</t>
  </si>
  <si>
    <t>POBLACIÓN  SANITARIA DE RESPONSABILIDAD DE CADA ESTABLECIMIENTOS Y SU UBICACIÓN DISTRITAL Y PROVINCIAL. POR EDADES. REGION AREQUIPA.2010</t>
  </si>
  <si>
    <t>Nota: La poblacion correspondiente al distrito de Arequipa, ha sido distribuida a los C.S. Alato selva Alegre, Mariano Melgar, Miraflores, Yanahuira y P.S. 13 de Enero, H. Lumbreras y Cerro Juli</t>
  </si>
  <si>
    <t>Elaboracion Oficina Estadistica e Informatica GERESA</t>
  </si>
  <si>
    <t>Elaboracion : Oficina Estadistica e Informatica GERESA</t>
  </si>
  <si>
    <t>FUENTE: CENSO NACIONAL XI DE POBLACION Y VI DE VIVIENDA 2007/- BOLETIN DEMOGRAFICO Nº 17 - Setiembre -2009.          INEI-DIRECCION TECNICA DE DEMOGRAFIA/MINSA/OFICINA GENERAL DE ESTADISTICA E INFORMATICA.</t>
  </si>
  <si>
    <t>JOSE L. BUSTAMANTE Y RIVERO</t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</si>
</sst>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64" formatCode="_(* #,##0_);_(* \(#,##0\);_(* &quot;-&quot;_);_(@_)"/>
    <numFmt numFmtId="165" formatCode="_([$€]\ * #,##0.00_);_([$€]\ * \(#,##0.00\);_([$€]\ * &quot;-&quot;??_);_(@_)"/>
  </numFmts>
  <fonts count="33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9"/>
      <name val="Verdan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color theme="0"/>
      <name val="Arial"/>
      <family val="2"/>
    </font>
    <font>
      <b/>
      <sz val="8"/>
      <color rgb="FF0000FF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5" fontId="1" fillId="0" borderId="0" applyFont="0" applyFill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16" fillId="0" borderId="0"/>
    <xf numFmtId="0" fontId="1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2" fillId="0" borderId="8" applyNumberFormat="0" applyFill="0" applyAlignment="0" applyProtection="0"/>
    <xf numFmtId="0" fontId="23" fillId="0" borderId="9" applyNumberFormat="0" applyFill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25" fillId="0" borderId="0" xfId="36" applyFont="1" applyFill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/>
    <xf numFmtId="1" fontId="3" fillId="0" borderId="0" xfId="0" applyNumberFormat="1" applyFont="1" applyAlignment="1"/>
    <xf numFmtId="0" fontId="2" fillId="0" borderId="0" xfId="0" applyFont="1" applyAlignment="1">
      <alignment horizontal="left"/>
    </xf>
    <xf numFmtId="41" fontId="3" fillId="0" borderId="0" xfId="0" applyNumberFormat="1" applyFont="1" applyAlignment="1"/>
    <xf numFmtId="0" fontId="3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41" fontId="3" fillId="0" borderId="0" xfId="0" applyNumberFormat="1" applyFont="1" applyFill="1" applyBorder="1" applyAlignment="1"/>
    <xf numFmtId="0" fontId="3" fillId="0" borderId="0" xfId="0" applyFont="1" applyBorder="1" applyAlignment="1"/>
    <xf numFmtId="0" fontId="25" fillId="0" borderId="0" xfId="0" applyFont="1" applyAlignment="1">
      <alignment horizontal="center"/>
    </xf>
    <xf numFmtId="0" fontId="25" fillId="0" borderId="0" xfId="0" applyFont="1" applyAlignment="1"/>
    <xf numFmtId="0" fontId="27" fillId="0" borderId="0" xfId="0" applyFont="1" applyFill="1" applyAlignment="1">
      <alignment horizontal="center"/>
    </xf>
    <xf numFmtId="0" fontId="27" fillId="0" borderId="0" xfId="0" applyFont="1" applyAlignment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Border="1" applyAlignment="1"/>
    <xf numFmtId="0" fontId="26" fillId="0" borderId="0" xfId="0" quotePrefix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/>
    <xf numFmtId="41" fontId="3" fillId="0" borderId="0" xfId="0" applyNumberFormat="1" applyFont="1" applyBorder="1" applyAlignment="1"/>
    <xf numFmtId="0" fontId="4" fillId="0" borderId="0" xfId="0" quotePrefix="1" applyFont="1" applyAlignment="1">
      <alignment horizontal="left" vertic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/>
    <xf numFmtId="0" fontId="3" fillId="0" borderId="20" xfId="0" applyFont="1" applyBorder="1" applyAlignment="1"/>
    <xf numFmtId="0" fontId="3" fillId="0" borderId="20" xfId="0" applyFont="1" applyFill="1" applyBorder="1" applyAlignment="1"/>
    <xf numFmtId="0" fontId="28" fillId="0" borderId="0" xfId="0" quotePrefix="1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3" fillId="24" borderId="0" xfId="0" applyFont="1" applyFill="1" applyBorder="1" applyAlignment="1">
      <alignment horizontal="left"/>
    </xf>
    <xf numFmtId="1" fontId="3" fillId="24" borderId="0" xfId="0" applyNumberFormat="1" applyFont="1" applyFill="1" applyBorder="1" applyAlignment="1">
      <alignment horizontal="center"/>
    </xf>
    <xf numFmtId="1" fontId="3" fillId="24" borderId="0" xfId="0" applyNumberFormat="1" applyFont="1" applyFill="1" applyBorder="1" applyAlignment="1">
      <alignment horizontal="left"/>
    </xf>
    <xf numFmtId="41" fontId="3" fillId="24" borderId="0" xfId="0" applyNumberFormat="1" applyFont="1" applyFill="1" applyBorder="1" applyAlignment="1"/>
    <xf numFmtId="164" fontId="3" fillId="24" borderId="0" xfId="0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center"/>
    </xf>
    <xf numFmtId="0" fontId="29" fillId="0" borderId="0" xfId="0" applyFont="1" applyAlignment="1"/>
    <xf numFmtId="0" fontId="28" fillId="0" borderId="0" xfId="0" applyFont="1" applyBorder="1" applyAlignment="1" applyProtection="1">
      <alignment horizontal="left"/>
    </xf>
    <xf numFmtId="9" fontId="28" fillId="0" borderId="0" xfId="0" applyNumberFormat="1" applyFont="1" applyBorder="1" applyAlignment="1" applyProtection="1">
      <alignment horizontal="left"/>
    </xf>
    <xf numFmtId="0" fontId="30" fillId="0" borderId="0" xfId="0" applyFont="1" applyFill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/>
    <xf numFmtId="41" fontId="30" fillId="0" borderId="0" xfId="0" applyNumberFormat="1" applyFont="1" applyBorder="1" applyAlignment="1"/>
    <xf numFmtId="164" fontId="30" fillId="0" borderId="0" xfId="0" applyNumberFormat="1" applyFont="1" applyBorder="1" applyAlignment="1"/>
    <xf numFmtId="41" fontId="30" fillId="0" borderId="0" xfId="0" applyNumberFormat="1" applyFont="1" applyFill="1" applyBorder="1" applyAlignment="1"/>
    <xf numFmtId="0" fontId="28" fillId="0" borderId="0" xfId="0" applyFont="1" applyFill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1" fontId="29" fillId="0" borderId="0" xfId="0" applyNumberFormat="1" applyFont="1" applyFill="1" applyBorder="1"/>
    <xf numFmtId="1" fontId="3" fillId="24" borderId="21" xfId="0" applyNumberFormat="1" applyFont="1" applyFill="1" applyBorder="1" applyAlignment="1">
      <alignment horizontal="left" vertical="center"/>
    </xf>
    <xf numFmtId="1" fontId="3" fillId="24" borderId="22" xfId="0" applyNumberFormat="1" applyFont="1" applyFill="1" applyBorder="1" applyAlignment="1">
      <alignment horizontal="left" vertical="center"/>
    </xf>
    <xf numFmtId="0" fontId="24" fillId="0" borderId="2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7" fillId="0" borderId="0" xfId="0" applyFont="1" applyFill="1" applyAlignment="1">
      <alignment horizontal="left"/>
    </xf>
    <xf numFmtId="0" fontId="31" fillId="24" borderId="14" xfId="0" applyFont="1" applyFill="1" applyBorder="1" applyAlignment="1">
      <alignment horizontal="centerContinuous" vertical="center"/>
    </xf>
    <xf numFmtId="0" fontId="31" fillId="24" borderId="15" xfId="0" applyFont="1" applyFill="1" applyBorder="1" applyAlignment="1">
      <alignment horizontal="centerContinuous" vertical="center"/>
    </xf>
    <xf numFmtId="1" fontId="2" fillId="24" borderId="12" xfId="0" applyNumberFormat="1" applyFont="1" applyFill="1" applyBorder="1" applyAlignment="1">
      <alignment horizontal="centerContinuous" vertical="center" wrapText="1"/>
    </xf>
    <xf numFmtId="1" fontId="2" fillId="24" borderId="11" xfId="0" applyNumberFormat="1" applyFont="1" applyFill="1" applyBorder="1" applyAlignment="1">
      <alignment horizontal="centerContinuous" vertical="center" wrapText="1"/>
    </xf>
    <xf numFmtId="0" fontId="2" fillId="24" borderId="13" xfId="38" applyFont="1" applyFill="1" applyBorder="1" applyAlignment="1">
      <alignment horizontal="center" vertical="center"/>
    </xf>
    <xf numFmtId="0" fontId="2" fillId="24" borderId="13" xfId="38" applyFont="1" applyFill="1" applyBorder="1" applyAlignment="1">
      <alignment horizontal="center" vertical="center" wrapText="1"/>
    </xf>
    <xf numFmtId="0" fontId="2" fillId="24" borderId="10" xfId="38" quotePrefix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41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1" fontId="3" fillId="0" borderId="20" xfId="0" applyNumberFormat="1" applyFont="1" applyBorder="1" applyAlignment="1">
      <alignment horizontal="center"/>
    </xf>
    <xf numFmtId="0" fontId="28" fillId="0" borderId="20" xfId="0" applyFont="1" applyFill="1" applyBorder="1" applyAlignment="1" applyProtection="1"/>
    <xf numFmtId="41" fontId="3" fillId="0" borderId="20" xfId="0" applyNumberFormat="1" applyFont="1" applyFill="1" applyBorder="1" applyAlignment="1"/>
    <xf numFmtId="0" fontId="28" fillId="0" borderId="20" xfId="0" applyFont="1" applyFill="1" applyBorder="1" applyAlignment="1" applyProtection="1">
      <alignment horizontal="left"/>
    </xf>
    <xf numFmtId="0" fontId="28" fillId="0" borderId="20" xfId="0" quotePrefix="1" applyFont="1" applyFill="1" applyBorder="1" applyAlignment="1" applyProtection="1">
      <alignment horizontal="left"/>
    </xf>
    <xf numFmtId="1" fontId="24" fillId="0" borderId="20" xfId="34" quotePrefix="1" applyNumberFormat="1" applyFont="1" applyFill="1" applyBorder="1" applyAlignment="1">
      <alignment horizontal="left"/>
    </xf>
    <xf numFmtId="0" fontId="24" fillId="0" borderId="0" xfId="36" applyFont="1" applyFill="1"/>
    <xf numFmtId="0" fontId="28" fillId="0" borderId="20" xfId="0" applyFont="1" applyBorder="1" applyAlignment="1">
      <alignment horizontal="left"/>
    </xf>
    <xf numFmtId="164" fontId="3" fillId="0" borderId="20" xfId="0" applyNumberFormat="1" applyFont="1" applyFill="1" applyBorder="1" applyAlignment="1"/>
    <xf numFmtId="41" fontId="32" fillId="0" borderId="0" xfId="0" applyNumberFormat="1" applyFont="1" applyFill="1" applyBorder="1" applyAlignment="1"/>
    <xf numFmtId="0" fontId="2" fillId="24" borderId="17" xfId="0" quotePrefix="1" applyFont="1" applyFill="1" applyBorder="1" applyAlignment="1">
      <alignment horizontal="center" vertical="center" wrapText="1"/>
    </xf>
    <xf numFmtId="0" fontId="3" fillId="24" borderId="13" xfId="0" applyFont="1" applyFill="1" applyBorder="1" applyAlignment="1">
      <alignment horizontal="center" vertical="center" wrapText="1"/>
    </xf>
    <xf numFmtId="0" fontId="2" fillId="24" borderId="18" xfId="0" quotePrefix="1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center" vertical="center" wrapText="1"/>
    </xf>
    <xf numFmtId="0" fontId="31" fillId="24" borderId="11" xfId="0" applyFont="1" applyFill="1" applyBorder="1" applyAlignment="1">
      <alignment horizontal="center" vertical="center" wrapText="1"/>
    </xf>
    <xf numFmtId="0" fontId="1" fillId="24" borderId="13" xfId="0" applyFont="1" applyFill="1" applyBorder="1" applyAlignment="1">
      <alignment vertical="center" wrapText="1"/>
    </xf>
    <xf numFmtId="0" fontId="2" fillId="24" borderId="17" xfId="0" applyFont="1" applyFill="1" applyBorder="1" applyAlignment="1">
      <alignment horizontal="center" vertical="center" wrapText="1"/>
    </xf>
    <xf numFmtId="1" fontId="2" fillId="24" borderId="11" xfId="0" applyNumberFormat="1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1" fontId="2" fillId="24" borderId="17" xfId="0" applyNumberFormat="1" applyFont="1" applyFill="1" applyBorder="1" applyAlignment="1">
      <alignment horizontal="center" vertical="center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 2 2" xfId="35"/>
    <cellStyle name="Normal 3" xfId="36"/>
    <cellStyle name="Normal 3 2" xfId="37"/>
    <cellStyle name="Normal 4" xfId="38"/>
    <cellStyle name="Notas" xfId="39" builtinId="10" customBuiltin="1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1" xfId="44" builtinId="16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J499"/>
  <sheetViews>
    <sheetView showZeros="0" tabSelected="1" topLeftCell="A421" zoomScaleNormal="100" workbookViewId="0">
      <selection activeCell="A448" sqref="A448:XFD452"/>
    </sheetView>
  </sheetViews>
  <sheetFormatPr baseColWidth="10" defaultRowHeight="11.25"/>
  <cols>
    <col min="1" max="1" width="6.7109375" style="3" customWidth="1"/>
    <col min="2" max="3" width="5.5703125" style="4" customWidth="1"/>
    <col min="4" max="4" width="4.85546875" style="4" customWidth="1"/>
    <col min="5" max="5" width="24" style="3" customWidth="1"/>
    <col min="6" max="6" width="8.7109375" style="3" bestFit="1" customWidth="1"/>
    <col min="7" max="7" width="6.85546875" style="3" customWidth="1"/>
    <col min="8" max="11" width="6.5703125" style="3" bestFit="1" customWidth="1"/>
    <col min="12" max="12" width="7.42578125" style="3" bestFit="1" customWidth="1"/>
    <col min="13" max="13" width="6.5703125" style="3" bestFit="1" customWidth="1"/>
    <col min="14" max="14" width="7.42578125" style="3" bestFit="1" customWidth="1"/>
    <col min="15" max="15" width="6.5703125" style="3" bestFit="1" customWidth="1"/>
    <col min="16" max="18" width="7.42578125" style="3" bestFit="1" customWidth="1"/>
    <col min="19" max="28" width="6.5703125" style="3" bestFit="1" customWidth="1"/>
    <col min="29" max="30" width="6.85546875" style="5" bestFit="1" customWidth="1"/>
    <col min="31" max="31" width="7" style="5" customWidth="1"/>
    <col min="32" max="32" width="7.85546875" style="3" customWidth="1"/>
    <col min="33" max="33" width="7.42578125" style="3" bestFit="1" customWidth="1"/>
    <col min="34" max="34" width="7.28515625" style="3" customWidth="1"/>
    <col min="35" max="16384" width="11.42578125" style="5"/>
  </cols>
  <sheetData>
    <row r="1" spans="1:34" ht="12.75">
      <c r="A1" s="25" t="s">
        <v>535</v>
      </c>
      <c r="M1" s="21"/>
      <c r="N1" s="21"/>
      <c r="O1" s="22"/>
      <c r="AF1" s="6"/>
    </row>
    <row r="2" spans="1:34" ht="8.25" customHeight="1" thickBot="1">
      <c r="A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F2" s="8"/>
      <c r="AG2" s="8"/>
      <c r="AH2" s="8"/>
    </row>
    <row r="3" spans="1:34" s="1" customFormat="1" ht="16.5" customHeight="1" thickBot="1">
      <c r="A3" s="86" t="s">
        <v>279</v>
      </c>
      <c r="B3" s="88" t="s">
        <v>280</v>
      </c>
      <c r="C3" s="88" t="s">
        <v>281</v>
      </c>
      <c r="D3" s="88" t="s">
        <v>282</v>
      </c>
      <c r="E3" s="88" t="s">
        <v>283</v>
      </c>
      <c r="F3" s="85" t="s">
        <v>277</v>
      </c>
      <c r="G3" s="79" t="s">
        <v>251</v>
      </c>
      <c r="H3" s="79">
        <v>1</v>
      </c>
      <c r="I3" s="79">
        <v>2</v>
      </c>
      <c r="J3" s="79">
        <v>3</v>
      </c>
      <c r="K3" s="79">
        <v>4</v>
      </c>
      <c r="L3" s="79" t="s">
        <v>264</v>
      </c>
      <c r="M3" s="79" t="s">
        <v>272</v>
      </c>
      <c r="N3" s="79" t="s">
        <v>274</v>
      </c>
      <c r="O3" s="79" t="s">
        <v>273</v>
      </c>
      <c r="P3" s="79" t="s">
        <v>252</v>
      </c>
      <c r="Q3" s="79" t="s">
        <v>253</v>
      </c>
      <c r="R3" s="79" t="s">
        <v>254</v>
      </c>
      <c r="S3" s="79" t="s">
        <v>255</v>
      </c>
      <c r="T3" s="79" t="s">
        <v>256</v>
      </c>
      <c r="U3" s="79" t="s">
        <v>257</v>
      </c>
      <c r="V3" s="79" t="s">
        <v>258</v>
      </c>
      <c r="W3" s="79" t="s">
        <v>259</v>
      </c>
      <c r="X3" s="79" t="s">
        <v>260</v>
      </c>
      <c r="Y3" s="79" t="s">
        <v>261</v>
      </c>
      <c r="Z3" s="79" t="s">
        <v>262</v>
      </c>
      <c r="AA3" s="79" t="s">
        <v>263</v>
      </c>
      <c r="AB3" s="81" t="s">
        <v>133</v>
      </c>
      <c r="AC3" s="58" t="s">
        <v>271</v>
      </c>
      <c r="AD3" s="59"/>
      <c r="AE3" s="83" t="s">
        <v>275</v>
      </c>
      <c r="AF3" s="85" t="s">
        <v>276</v>
      </c>
      <c r="AG3" s="60" t="s">
        <v>267</v>
      </c>
      <c r="AH3" s="61"/>
    </row>
    <row r="4" spans="1:34" s="1" customFormat="1" ht="24" customHeight="1" thickBot="1">
      <c r="A4" s="87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2"/>
      <c r="AC4" s="62" t="s">
        <v>277</v>
      </c>
      <c r="AD4" s="63" t="s">
        <v>278</v>
      </c>
      <c r="AE4" s="84"/>
      <c r="AF4" s="80"/>
      <c r="AG4" s="64" t="s">
        <v>265</v>
      </c>
      <c r="AH4" s="64" t="s">
        <v>266</v>
      </c>
    </row>
    <row r="5" spans="1:34" s="3" customFormat="1" ht="12.6" customHeight="1">
      <c r="A5" s="65" t="s">
        <v>134</v>
      </c>
      <c r="B5" s="66" t="s">
        <v>4</v>
      </c>
      <c r="C5" s="66" t="s">
        <v>0</v>
      </c>
      <c r="D5" s="66" t="s">
        <v>0</v>
      </c>
      <c r="E5" s="65" t="s">
        <v>26</v>
      </c>
      <c r="F5" s="67">
        <v>1218168</v>
      </c>
      <c r="G5" s="67">
        <v>20750</v>
      </c>
      <c r="H5" s="67">
        <v>20648</v>
      </c>
      <c r="I5" s="67">
        <v>20674</v>
      </c>
      <c r="J5" s="67">
        <v>20662</v>
      </c>
      <c r="K5" s="67">
        <v>20701</v>
      </c>
      <c r="L5" s="67">
        <v>104730</v>
      </c>
      <c r="M5" s="67">
        <v>43324</v>
      </c>
      <c r="N5" s="67">
        <v>135304</v>
      </c>
      <c r="O5" s="67">
        <v>46064</v>
      </c>
      <c r="P5" s="67">
        <v>113430</v>
      </c>
      <c r="Q5" s="67">
        <v>106568</v>
      </c>
      <c r="R5" s="67">
        <v>100943</v>
      </c>
      <c r="S5" s="67">
        <v>88096</v>
      </c>
      <c r="T5" s="67">
        <v>80171</v>
      </c>
      <c r="U5" s="67">
        <v>71422</v>
      </c>
      <c r="V5" s="67">
        <v>57779</v>
      </c>
      <c r="W5" s="67">
        <v>46877</v>
      </c>
      <c r="X5" s="67">
        <v>36834</v>
      </c>
      <c r="Y5" s="67">
        <v>28887</v>
      </c>
      <c r="Z5" s="67">
        <v>22614</v>
      </c>
      <c r="AA5" s="67">
        <v>16439</v>
      </c>
      <c r="AB5" s="67">
        <v>15251</v>
      </c>
      <c r="AC5" s="68">
        <v>36489</v>
      </c>
      <c r="AD5" s="68">
        <v>29745</v>
      </c>
      <c r="AE5" s="67">
        <v>20913</v>
      </c>
      <c r="AF5" s="67">
        <v>1598</v>
      </c>
      <c r="AG5" s="67">
        <v>111161</v>
      </c>
      <c r="AH5" s="67">
        <v>339956</v>
      </c>
    </row>
    <row r="6" spans="1:34" s="3" customFormat="1" ht="12.6" customHeight="1">
      <c r="A6" s="43" t="s">
        <v>135</v>
      </c>
      <c r="B6" s="44" t="s">
        <v>4</v>
      </c>
      <c r="C6" s="44" t="s">
        <v>1</v>
      </c>
      <c r="D6" s="44" t="s">
        <v>0</v>
      </c>
      <c r="E6" s="45" t="s">
        <v>26</v>
      </c>
      <c r="F6" s="46">
        <v>898530</v>
      </c>
      <c r="G6" s="46">
        <v>15305</v>
      </c>
      <c r="H6" s="46">
        <v>15230</v>
      </c>
      <c r="I6" s="46">
        <v>15250</v>
      </c>
      <c r="J6" s="46">
        <v>15240</v>
      </c>
      <c r="K6" s="46">
        <v>15270</v>
      </c>
      <c r="L6" s="46">
        <v>77250</v>
      </c>
      <c r="M6" s="46">
        <v>31956</v>
      </c>
      <c r="N6" s="46">
        <v>99801</v>
      </c>
      <c r="O6" s="46">
        <v>33977</v>
      </c>
      <c r="P6" s="46">
        <v>83666</v>
      </c>
      <c r="Q6" s="46">
        <v>78605</v>
      </c>
      <c r="R6" s="46">
        <v>74456</v>
      </c>
      <c r="S6" s="46">
        <v>64980</v>
      </c>
      <c r="T6" s="46">
        <v>59135</v>
      </c>
      <c r="U6" s="46">
        <v>52680</v>
      </c>
      <c r="V6" s="46">
        <v>42620</v>
      </c>
      <c r="W6" s="46">
        <v>34578</v>
      </c>
      <c r="X6" s="46">
        <v>27169</v>
      </c>
      <c r="Y6" s="46">
        <v>21307</v>
      </c>
      <c r="Z6" s="46">
        <v>16681</v>
      </c>
      <c r="AA6" s="46">
        <v>12126</v>
      </c>
      <c r="AB6" s="46">
        <v>11248</v>
      </c>
      <c r="AC6" s="47">
        <v>26895</v>
      </c>
      <c r="AD6" s="47">
        <v>21925</v>
      </c>
      <c r="AE6" s="48">
        <v>15419</v>
      </c>
      <c r="AF6" s="46">
        <v>1178</v>
      </c>
      <c r="AG6" s="46">
        <v>81994</v>
      </c>
      <c r="AH6" s="46">
        <v>250753</v>
      </c>
    </row>
    <row r="7" spans="1:34" s="3" customFormat="1" ht="12.6" customHeight="1">
      <c r="A7" s="33" t="s">
        <v>136</v>
      </c>
      <c r="B7" s="34" t="s">
        <v>4</v>
      </c>
      <c r="C7" s="34" t="s">
        <v>1</v>
      </c>
      <c r="D7" s="34" t="s">
        <v>2</v>
      </c>
      <c r="E7" s="35" t="s">
        <v>27</v>
      </c>
      <c r="F7" s="36">
        <f>SUM(F8:F13)</f>
        <v>81465</v>
      </c>
      <c r="G7" s="36">
        <f t="shared" ref="G7:AH7" si="0">SUM(G8:G13)</f>
        <v>1386</v>
      </c>
      <c r="H7" s="36">
        <f t="shared" si="0"/>
        <v>1383</v>
      </c>
      <c r="I7" s="36">
        <f t="shared" si="0"/>
        <v>1383</v>
      </c>
      <c r="J7" s="36">
        <f t="shared" si="0"/>
        <v>1382</v>
      </c>
      <c r="K7" s="36">
        <f t="shared" si="0"/>
        <v>1384</v>
      </c>
      <c r="L7" s="36">
        <f t="shared" si="0"/>
        <v>7004</v>
      </c>
      <c r="M7" s="36">
        <f t="shared" si="0"/>
        <v>2896</v>
      </c>
      <c r="N7" s="36">
        <f t="shared" si="0"/>
        <v>9049</v>
      </c>
      <c r="O7" s="36">
        <f t="shared" si="0"/>
        <v>3080</v>
      </c>
      <c r="P7" s="36">
        <f t="shared" si="0"/>
        <v>7586</v>
      </c>
      <c r="Q7" s="36">
        <f t="shared" si="0"/>
        <v>7127</v>
      </c>
      <c r="R7" s="36">
        <f t="shared" si="0"/>
        <v>6751</v>
      </c>
      <c r="S7" s="36">
        <f t="shared" si="0"/>
        <v>5892</v>
      </c>
      <c r="T7" s="36">
        <f t="shared" si="0"/>
        <v>5361</v>
      </c>
      <c r="U7" s="36">
        <f t="shared" si="0"/>
        <v>4776</v>
      </c>
      <c r="V7" s="36">
        <f t="shared" si="0"/>
        <v>3864</v>
      </c>
      <c r="W7" s="36">
        <f t="shared" si="0"/>
        <v>3135</v>
      </c>
      <c r="X7" s="36">
        <f t="shared" si="0"/>
        <v>2463</v>
      </c>
      <c r="Y7" s="36">
        <f t="shared" si="0"/>
        <v>1932</v>
      </c>
      <c r="Z7" s="36">
        <f t="shared" si="0"/>
        <v>1512</v>
      </c>
      <c r="AA7" s="36">
        <f t="shared" si="0"/>
        <v>1100</v>
      </c>
      <c r="AB7" s="36">
        <f t="shared" si="0"/>
        <v>1019</v>
      </c>
      <c r="AC7" s="36">
        <f t="shared" si="0"/>
        <v>2438</v>
      </c>
      <c r="AD7" s="36">
        <f t="shared" si="0"/>
        <v>1989</v>
      </c>
      <c r="AE7" s="36">
        <f t="shared" si="0"/>
        <v>1398</v>
      </c>
      <c r="AF7" s="36">
        <f t="shared" si="0"/>
        <v>107</v>
      </c>
      <c r="AG7" s="36">
        <f t="shared" si="0"/>
        <v>7434</v>
      </c>
      <c r="AH7" s="36">
        <f t="shared" si="0"/>
        <v>22734</v>
      </c>
    </row>
    <row r="8" spans="1:34" s="3" customFormat="1" ht="12.6" customHeight="1">
      <c r="A8" s="10"/>
      <c r="B8" s="11"/>
      <c r="C8" s="11"/>
      <c r="D8" s="11"/>
      <c r="E8" s="30" t="s">
        <v>284</v>
      </c>
      <c r="F8" s="78">
        <f>SUM(G8:AB8)</f>
        <v>39141</v>
      </c>
      <c r="G8" s="13">
        <v>666</v>
      </c>
      <c r="H8" s="13">
        <v>665</v>
      </c>
      <c r="I8" s="13">
        <v>665</v>
      </c>
      <c r="J8" s="13">
        <v>664</v>
      </c>
      <c r="K8" s="13">
        <v>665</v>
      </c>
      <c r="L8" s="13">
        <v>3365</v>
      </c>
      <c r="M8" s="13">
        <v>1391</v>
      </c>
      <c r="N8" s="13">
        <v>4348</v>
      </c>
      <c r="O8" s="13">
        <v>1480</v>
      </c>
      <c r="P8" s="13">
        <v>3645</v>
      </c>
      <c r="Q8" s="13">
        <v>3424</v>
      </c>
      <c r="R8" s="13">
        <v>3244</v>
      </c>
      <c r="S8" s="13">
        <v>2831</v>
      </c>
      <c r="T8" s="13">
        <v>2576</v>
      </c>
      <c r="U8" s="13">
        <v>2295</v>
      </c>
      <c r="V8" s="13">
        <v>1856</v>
      </c>
      <c r="W8" s="13">
        <v>1506</v>
      </c>
      <c r="X8" s="13">
        <v>1183</v>
      </c>
      <c r="Y8" s="13">
        <v>928</v>
      </c>
      <c r="Z8" s="13">
        <v>726</v>
      </c>
      <c r="AA8" s="13">
        <v>529</v>
      </c>
      <c r="AB8" s="13">
        <v>489</v>
      </c>
      <c r="AC8" s="13">
        <v>1171</v>
      </c>
      <c r="AD8" s="13">
        <v>956</v>
      </c>
      <c r="AE8" s="13">
        <v>672</v>
      </c>
      <c r="AF8" s="13">
        <v>52</v>
      </c>
      <c r="AG8" s="13">
        <v>3572</v>
      </c>
      <c r="AH8" s="13">
        <v>10922</v>
      </c>
    </row>
    <row r="9" spans="1:34" s="3" customFormat="1" ht="12.6" customHeight="1">
      <c r="A9" s="10"/>
      <c r="B9" s="11"/>
      <c r="C9" s="11"/>
      <c r="D9" s="11"/>
      <c r="E9" s="30" t="s">
        <v>285</v>
      </c>
      <c r="F9" s="78">
        <f>SUM(G9:AB9)</f>
        <v>8310</v>
      </c>
      <c r="G9" s="13">
        <v>141</v>
      </c>
      <c r="H9" s="13">
        <v>141</v>
      </c>
      <c r="I9" s="13">
        <v>141</v>
      </c>
      <c r="J9" s="13">
        <v>141</v>
      </c>
      <c r="K9" s="13">
        <v>141</v>
      </c>
      <c r="L9" s="13">
        <v>715</v>
      </c>
      <c r="M9" s="13">
        <v>296</v>
      </c>
      <c r="N9" s="13">
        <v>923</v>
      </c>
      <c r="O9" s="13">
        <v>314</v>
      </c>
      <c r="P9" s="13">
        <v>774</v>
      </c>
      <c r="Q9" s="13">
        <v>727</v>
      </c>
      <c r="R9" s="13">
        <v>689</v>
      </c>
      <c r="S9" s="13">
        <v>601</v>
      </c>
      <c r="T9" s="13">
        <v>547</v>
      </c>
      <c r="U9" s="13">
        <v>487</v>
      </c>
      <c r="V9" s="13">
        <v>394</v>
      </c>
      <c r="W9" s="13">
        <v>320</v>
      </c>
      <c r="X9" s="13">
        <v>251</v>
      </c>
      <c r="Y9" s="13">
        <v>197</v>
      </c>
      <c r="Z9" s="13">
        <v>154</v>
      </c>
      <c r="AA9" s="13">
        <v>112</v>
      </c>
      <c r="AB9" s="13">
        <v>104</v>
      </c>
      <c r="AC9" s="13">
        <v>249</v>
      </c>
      <c r="AD9" s="13">
        <v>203</v>
      </c>
      <c r="AE9" s="13">
        <v>143</v>
      </c>
      <c r="AF9" s="13">
        <v>11</v>
      </c>
      <c r="AG9" s="13">
        <v>759</v>
      </c>
      <c r="AH9" s="13">
        <v>2320</v>
      </c>
    </row>
    <row r="10" spans="1:34" s="3" customFormat="1" ht="12.6" customHeight="1">
      <c r="A10" s="10"/>
      <c r="B10" s="11"/>
      <c r="C10" s="11"/>
      <c r="D10" s="11"/>
      <c r="E10" s="31" t="s">
        <v>286</v>
      </c>
      <c r="F10" s="78">
        <f t="shared" ref="F10:F13" si="1">SUM(G10:AB10)</f>
        <v>12851</v>
      </c>
      <c r="G10" s="13">
        <v>219</v>
      </c>
      <c r="H10" s="13">
        <v>218</v>
      </c>
      <c r="I10" s="13">
        <v>218</v>
      </c>
      <c r="J10" s="13">
        <v>218</v>
      </c>
      <c r="K10" s="13">
        <v>218</v>
      </c>
      <c r="L10" s="13">
        <v>1104</v>
      </c>
      <c r="M10" s="13">
        <v>457</v>
      </c>
      <c r="N10" s="13">
        <v>1427</v>
      </c>
      <c r="O10" s="13">
        <v>486</v>
      </c>
      <c r="P10" s="13">
        <v>1196</v>
      </c>
      <c r="Q10" s="13">
        <v>1125</v>
      </c>
      <c r="R10" s="13">
        <v>1064</v>
      </c>
      <c r="S10" s="13">
        <v>929</v>
      </c>
      <c r="T10" s="13">
        <v>845</v>
      </c>
      <c r="U10" s="13">
        <v>753</v>
      </c>
      <c r="V10" s="13">
        <v>610</v>
      </c>
      <c r="W10" s="13">
        <v>494</v>
      </c>
      <c r="X10" s="13">
        <v>389</v>
      </c>
      <c r="Y10" s="13">
        <v>306</v>
      </c>
      <c r="Z10" s="13">
        <v>240</v>
      </c>
      <c r="AA10" s="13">
        <v>174</v>
      </c>
      <c r="AB10" s="13">
        <v>161</v>
      </c>
      <c r="AC10" s="13">
        <v>385</v>
      </c>
      <c r="AD10" s="13">
        <v>314</v>
      </c>
      <c r="AE10" s="13">
        <v>219</v>
      </c>
      <c r="AF10" s="13">
        <v>16</v>
      </c>
      <c r="AG10" s="13">
        <v>1171</v>
      </c>
      <c r="AH10" s="13">
        <v>3587</v>
      </c>
    </row>
    <row r="11" spans="1:34" s="3" customFormat="1" ht="12.6" customHeight="1">
      <c r="A11" s="10"/>
      <c r="B11" s="11"/>
      <c r="C11" s="11"/>
      <c r="D11" s="11"/>
      <c r="E11" s="30" t="s">
        <v>287</v>
      </c>
      <c r="F11" s="78">
        <f t="shared" si="1"/>
        <v>6803</v>
      </c>
      <c r="G11" s="13">
        <v>116</v>
      </c>
      <c r="H11" s="13">
        <v>115</v>
      </c>
      <c r="I11" s="13">
        <v>115</v>
      </c>
      <c r="J11" s="13">
        <v>115</v>
      </c>
      <c r="K11" s="13">
        <v>116</v>
      </c>
      <c r="L11" s="13">
        <v>585</v>
      </c>
      <c r="M11" s="13">
        <v>242</v>
      </c>
      <c r="N11" s="13">
        <v>756</v>
      </c>
      <c r="O11" s="13">
        <v>257</v>
      </c>
      <c r="P11" s="13">
        <v>633</v>
      </c>
      <c r="Q11" s="13">
        <v>595</v>
      </c>
      <c r="R11" s="13">
        <v>564</v>
      </c>
      <c r="S11" s="13">
        <v>492</v>
      </c>
      <c r="T11" s="13">
        <v>448</v>
      </c>
      <c r="U11" s="13">
        <v>399</v>
      </c>
      <c r="V11" s="13">
        <v>323</v>
      </c>
      <c r="W11" s="13">
        <v>262</v>
      </c>
      <c r="X11" s="13">
        <v>206</v>
      </c>
      <c r="Y11" s="13">
        <v>161</v>
      </c>
      <c r="Z11" s="13">
        <v>126</v>
      </c>
      <c r="AA11" s="13">
        <v>92</v>
      </c>
      <c r="AB11" s="13">
        <v>85</v>
      </c>
      <c r="AC11" s="13">
        <v>204</v>
      </c>
      <c r="AD11" s="13">
        <v>166</v>
      </c>
      <c r="AE11" s="13">
        <v>117</v>
      </c>
      <c r="AF11" s="13">
        <v>9</v>
      </c>
      <c r="AG11" s="13">
        <v>621</v>
      </c>
      <c r="AH11" s="13">
        <v>1898</v>
      </c>
    </row>
    <row r="12" spans="1:34" s="3" customFormat="1" ht="12.6" customHeight="1">
      <c r="A12" s="10"/>
      <c r="B12" s="11"/>
      <c r="C12" s="11"/>
      <c r="D12" s="11"/>
      <c r="E12" s="30" t="s">
        <v>288</v>
      </c>
      <c r="F12" s="78">
        <f t="shared" si="1"/>
        <v>5291</v>
      </c>
      <c r="G12" s="13">
        <v>90</v>
      </c>
      <c r="H12" s="13">
        <v>90</v>
      </c>
      <c r="I12" s="13">
        <v>90</v>
      </c>
      <c r="J12" s="13">
        <v>90</v>
      </c>
      <c r="K12" s="13">
        <v>90</v>
      </c>
      <c r="L12" s="13">
        <v>455</v>
      </c>
      <c r="M12" s="13">
        <v>188</v>
      </c>
      <c r="N12" s="13">
        <v>588</v>
      </c>
      <c r="O12" s="13">
        <v>200</v>
      </c>
      <c r="P12" s="13">
        <v>493</v>
      </c>
      <c r="Q12" s="13">
        <v>463</v>
      </c>
      <c r="R12" s="13">
        <v>438</v>
      </c>
      <c r="S12" s="13">
        <v>383</v>
      </c>
      <c r="T12" s="13">
        <v>348</v>
      </c>
      <c r="U12" s="13">
        <v>310</v>
      </c>
      <c r="V12" s="13">
        <v>251</v>
      </c>
      <c r="W12" s="13">
        <v>204</v>
      </c>
      <c r="X12" s="13">
        <v>160</v>
      </c>
      <c r="Y12" s="13">
        <v>125</v>
      </c>
      <c r="Z12" s="13">
        <v>98</v>
      </c>
      <c r="AA12" s="13">
        <v>71</v>
      </c>
      <c r="AB12" s="13">
        <v>66</v>
      </c>
      <c r="AC12" s="13">
        <v>158</v>
      </c>
      <c r="AD12" s="13">
        <v>129</v>
      </c>
      <c r="AE12" s="13">
        <v>91</v>
      </c>
      <c r="AF12" s="13">
        <v>7</v>
      </c>
      <c r="AG12" s="13">
        <v>483</v>
      </c>
      <c r="AH12" s="13">
        <v>1476</v>
      </c>
    </row>
    <row r="13" spans="1:34" s="3" customFormat="1" ht="12.6" customHeight="1">
      <c r="A13" s="10"/>
      <c r="B13" s="11"/>
      <c r="C13" s="11"/>
      <c r="D13" s="11"/>
      <c r="E13" s="30" t="s">
        <v>289</v>
      </c>
      <c r="F13" s="78">
        <f t="shared" si="1"/>
        <v>9069</v>
      </c>
      <c r="G13" s="13">
        <v>154</v>
      </c>
      <c r="H13" s="13">
        <v>154</v>
      </c>
      <c r="I13" s="13">
        <v>154</v>
      </c>
      <c r="J13" s="13">
        <v>154</v>
      </c>
      <c r="K13" s="13">
        <v>154</v>
      </c>
      <c r="L13" s="13">
        <v>780</v>
      </c>
      <c r="M13" s="13">
        <v>322</v>
      </c>
      <c r="N13" s="13">
        <v>1007</v>
      </c>
      <c r="O13" s="13">
        <v>343</v>
      </c>
      <c r="P13" s="13">
        <v>845</v>
      </c>
      <c r="Q13" s="13">
        <v>793</v>
      </c>
      <c r="R13" s="13">
        <v>752</v>
      </c>
      <c r="S13" s="13">
        <v>656</v>
      </c>
      <c r="T13" s="13">
        <v>597</v>
      </c>
      <c r="U13" s="13">
        <v>532</v>
      </c>
      <c r="V13" s="13">
        <v>430</v>
      </c>
      <c r="W13" s="13">
        <v>349</v>
      </c>
      <c r="X13" s="13">
        <v>274</v>
      </c>
      <c r="Y13" s="13">
        <v>215</v>
      </c>
      <c r="Z13" s="13">
        <v>168</v>
      </c>
      <c r="AA13" s="13">
        <v>122</v>
      </c>
      <c r="AB13" s="13">
        <v>114</v>
      </c>
      <c r="AC13" s="13">
        <v>271</v>
      </c>
      <c r="AD13" s="13">
        <v>221</v>
      </c>
      <c r="AE13" s="13">
        <v>156</v>
      </c>
      <c r="AF13" s="13">
        <v>12</v>
      </c>
      <c r="AG13" s="13">
        <v>828</v>
      </c>
      <c r="AH13" s="13">
        <v>2531</v>
      </c>
    </row>
    <row r="14" spans="1:34" s="3" customFormat="1" ht="12.6" customHeight="1">
      <c r="A14" s="33" t="s">
        <v>137</v>
      </c>
      <c r="B14" s="34" t="s">
        <v>4</v>
      </c>
      <c r="C14" s="34" t="s">
        <v>1</v>
      </c>
      <c r="D14" s="34" t="s">
        <v>3</v>
      </c>
      <c r="E14" s="35" t="s">
        <v>28</v>
      </c>
      <c r="F14" s="36">
        <v>77743</v>
      </c>
      <c r="G14" s="36">
        <v>1324</v>
      </c>
      <c r="H14" s="36">
        <v>1318</v>
      </c>
      <c r="I14" s="36">
        <v>1318</v>
      </c>
      <c r="J14" s="36">
        <v>1321</v>
      </c>
      <c r="K14" s="36">
        <v>1319</v>
      </c>
      <c r="L14" s="36">
        <v>6684</v>
      </c>
      <c r="M14" s="36">
        <v>2765</v>
      </c>
      <c r="N14" s="36">
        <v>8635</v>
      </c>
      <c r="O14" s="36">
        <v>2940</v>
      </c>
      <c r="P14" s="36">
        <v>7239</v>
      </c>
      <c r="Q14" s="36">
        <v>6801</v>
      </c>
      <c r="R14" s="36">
        <v>6442</v>
      </c>
      <c r="S14" s="36">
        <v>5622</v>
      </c>
      <c r="T14" s="36">
        <v>5117</v>
      </c>
      <c r="U14" s="36">
        <v>4558</v>
      </c>
      <c r="V14" s="36">
        <v>3688</v>
      </c>
      <c r="W14" s="36">
        <v>2992</v>
      </c>
      <c r="X14" s="36">
        <v>2351</v>
      </c>
      <c r="Y14" s="36">
        <v>1844</v>
      </c>
      <c r="Z14" s="36">
        <v>1443</v>
      </c>
      <c r="AA14" s="36">
        <v>1049</v>
      </c>
      <c r="AB14" s="36">
        <v>973</v>
      </c>
      <c r="AC14" s="37">
        <v>2327</v>
      </c>
      <c r="AD14" s="37">
        <v>1896</v>
      </c>
      <c r="AE14" s="36">
        <v>1334</v>
      </c>
      <c r="AF14" s="36">
        <v>102</v>
      </c>
      <c r="AG14" s="36">
        <v>7094</v>
      </c>
      <c r="AH14" s="36">
        <v>21696</v>
      </c>
    </row>
    <row r="15" spans="1:34" s="3" customFormat="1" ht="12.6" customHeight="1">
      <c r="A15" s="10"/>
      <c r="B15" s="11"/>
      <c r="C15" s="11"/>
      <c r="D15" s="11"/>
      <c r="E15" s="32" t="s">
        <v>290</v>
      </c>
      <c r="F15" s="78">
        <f>SUM(G15:AB15)</f>
        <v>25653</v>
      </c>
      <c r="G15" s="13">
        <v>438</v>
      </c>
      <c r="H15" s="13">
        <f t="shared" ref="H15:AF15" si="2">ROUND(H14*0.33,0)</f>
        <v>435</v>
      </c>
      <c r="I15" s="13">
        <f t="shared" si="2"/>
        <v>435</v>
      </c>
      <c r="J15" s="13">
        <v>435</v>
      </c>
      <c r="K15" s="13">
        <f t="shared" si="2"/>
        <v>435</v>
      </c>
      <c r="L15" s="13">
        <f t="shared" si="2"/>
        <v>2206</v>
      </c>
      <c r="M15" s="13">
        <v>911</v>
      </c>
      <c r="N15" s="13">
        <v>2849</v>
      </c>
      <c r="O15" s="13">
        <f t="shared" si="2"/>
        <v>970</v>
      </c>
      <c r="P15" s="13">
        <v>2388</v>
      </c>
      <c r="Q15" s="13">
        <v>2245</v>
      </c>
      <c r="R15" s="13">
        <v>2127</v>
      </c>
      <c r="S15" s="13">
        <f t="shared" si="2"/>
        <v>1855</v>
      </c>
      <c r="T15" s="13">
        <v>1688</v>
      </c>
      <c r="U15" s="13">
        <v>1503</v>
      </c>
      <c r="V15" s="13">
        <v>1216</v>
      </c>
      <c r="W15" s="13">
        <v>988</v>
      </c>
      <c r="X15" s="13">
        <f t="shared" si="2"/>
        <v>776</v>
      </c>
      <c r="Y15" s="13">
        <f t="shared" si="2"/>
        <v>609</v>
      </c>
      <c r="Z15" s="13">
        <v>477</v>
      </c>
      <c r="AA15" s="13">
        <f t="shared" si="2"/>
        <v>346</v>
      </c>
      <c r="AB15" s="13">
        <f t="shared" si="2"/>
        <v>321</v>
      </c>
      <c r="AC15" s="13">
        <f t="shared" si="2"/>
        <v>768</v>
      </c>
      <c r="AD15" s="13">
        <v>624</v>
      </c>
      <c r="AE15" s="13">
        <v>441</v>
      </c>
      <c r="AF15" s="13">
        <f t="shared" si="2"/>
        <v>34</v>
      </c>
      <c r="AG15" s="13">
        <v>2342</v>
      </c>
      <c r="AH15" s="13">
        <v>7158</v>
      </c>
    </row>
    <row r="16" spans="1:34" s="3" customFormat="1" ht="12.6" customHeight="1">
      <c r="A16" s="10"/>
      <c r="B16" s="11"/>
      <c r="C16" s="11"/>
      <c r="D16" s="11"/>
      <c r="E16" s="32" t="s">
        <v>291</v>
      </c>
      <c r="F16" s="78">
        <f>SUM(G16:AB16)</f>
        <v>7774</v>
      </c>
      <c r="G16" s="13">
        <f t="shared" ref="G16:AH16" si="3">ROUND(G14*0.1,0)</f>
        <v>132</v>
      </c>
      <c r="H16" s="13">
        <f t="shared" si="3"/>
        <v>132</v>
      </c>
      <c r="I16" s="13">
        <f t="shared" si="3"/>
        <v>132</v>
      </c>
      <c r="J16" s="13">
        <f t="shared" si="3"/>
        <v>132</v>
      </c>
      <c r="K16" s="13">
        <f t="shared" si="3"/>
        <v>132</v>
      </c>
      <c r="L16" s="13">
        <f t="shared" si="3"/>
        <v>668</v>
      </c>
      <c r="M16" s="13">
        <f t="shared" si="3"/>
        <v>277</v>
      </c>
      <c r="N16" s="13">
        <f t="shared" si="3"/>
        <v>864</v>
      </c>
      <c r="O16" s="13">
        <f t="shared" si="3"/>
        <v>294</v>
      </c>
      <c r="P16" s="13">
        <f t="shared" si="3"/>
        <v>724</v>
      </c>
      <c r="Q16" s="13">
        <f t="shared" si="3"/>
        <v>680</v>
      </c>
      <c r="R16" s="13">
        <f t="shared" si="3"/>
        <v>644</v>
      </c>
      <c r="S16" s="13">
        <f t="shared" si="3"/>
        <v>562</v>
      </c>
      <c r="T16" s="13">
        <f t="shared" si="3"/>
        <v>512</v>
      </c>
      <c r="U16" s="13">
        <f t="shared" si="3"/>
        <v>456</v>
      </c>
      <c r="V16" s="13">
        <f t="shared" si="3"/>
        <v>369</v>
      </c>
      <c r="W16" s="13">
        <f t="shared" si="3"/>
        <v>299</v>
      </c>
      <c r="X16" s="13">
        <f t="shared" si="3"/>
        <v>235</v>
      </c>
      <c r="Y16" s="13">
        <f t="shared" si="3"/>
        <v>184</v>
      </c>
      <c r="Z16" s="13">
        <f t="shared" si="3"/>
        <v>144</v>
      </c>
      <c r="AA16" s="13">
        <f t="shared" si="3"/>
        <v>105</v>
      </c>
      <c r="AB16" s="13">
        <f t="shared" si="3"/>
        <v>97</v>
      </c>
      <c r="AC16" s="13">
        <f t="shared" si="3"/>
        <v>233</v>
      </c>
      <c r="AD16" s="13">
        <f t="shared" si="3"/>
        <v>190</v>
      </c>
      <c r="AE16" s="13">
        <f t="shared" si="3"/>
        <v>133</v>
      </c>
      <c r="AF16" s="13">
        <f t="shared" si="3"/>
        <v>10</v>
      </c>
      <c r="AG16" s="13">
        <f t="shared" si="3"/>
        <v>709</v>
      </c>
      <c r="AH16" s="13">
        <f t="shared" si="3"/>
        <v>2170</v>
      </c>
    </row>
    <row r="17" spans="1:34" s="3" customFormat="1" ht="12.6" customHeight="1">
      <c r="A17" s="10"/>
      <c r="B17" s="11"/>
      <c r="C17" s="11"/>
      <c r="D17" s="11"/>
      <c r="E17" s="32" t="s">
        <v>292</v>
      </c>
      <c r="F17" s="78">
        <f t="shared" ref="F17:F20" si="4">SUM(G17:AB17)</f>
        <v>20993</v>
      </c>
      <c r="G17" s="13">
        <f t="shared" ref="G17:AH17" si="5">ROUND(G14*0.27,0)</f>
        <v>357</v>
      </c>
      <c r="H17" s="13">
        <f t="shared" si="5"/>
        <v>356</v>
      </c>
      <c r="I17" s="13">
        <f t="shared" si="5"/>
        <v>356</v>
      </c>
      <c r="J17" s="13">
        <f t="shared" si="5"/>
        <v>357</v>
      </c>
      <c r="K17" s="13">
        <f t="shared" si="5"/>
        <v>356</v>
      </c>
      <c r="L17" s="13">
        <f t="shared" si="5"/>
        <v>1805</v>
      </c>
      <c r="M17" s="13">
        <f t="shared" si="5"/>
        <v>747</v>
      </c>
      <c r="N17" s="13">
        <f t="shared" si="5"/>
        <v>2331</v>
      </c>
      <c r="O17" s="13">
        <f t="shared" si="5"/>
        <v>794</v>
      </c>
      <c r="P17" s="13">
        <f t="shared" si="5"/>
        <v>1955</v>
      </c>
      <c r="Q17" s="13">
        <f t="shared" si="5"/>
        <v>1836</v>
      </c>
      <c r="R17" s="13">
        <f t="shared" si="5"/>
        <v>1739</v>
      </c>
      <c r="S17" s="13">
        <f t="shared" si="5"/>
        <v>1518</v>
      </c>
      <c r="T17" s="13">
        <f t="shared" si="5"/>
        <v>1382</v>
      </c>
      <c r="U17" s="13">
        <f t="shared" si="5"/>
        <v>1231</v>
      </c>
      <c r="V17" s="13">
        <f t="shared" si="5"/>
        <v>996</v>
      </c>
      <c r="W17" s="13">
        <f t="shared" si="5"/>
        <v>808</v>
      </c>
      <c r="X17" s="13">
        <f t="shared" si="5"/>
        <v>635</v>
      </c>
      <c r="Y17" s="13">
        <f t="shared" si="5"/>
        <v>498</v>
      </c>
      <c r="Z17" s="13">
        <f t="shared" si="5"/>
        <v>390</v>
      </c>
      <c r="AA17" s="13">
        <f t="shared" si="5"/>
        <v>283</v>
      </c>
      <c r="AB17" s="13">
        <f t="shared" si="5"/>
        <v>263</v>
      </c>
      <c r="AC17" s="13">
        <f t="shared" si="5"/>
        <v>628</v>
      </c>
      <c r="AD17" s="13">
        <f t="shared" si="5"/>
        <v>512</v>
      </c>
      <c r="AE17" s="13">
        <f t="shared" si="5"/>
        <v>360</v>
      </c>
      <c r="AF17" s="13">
        <f t="shared" si="5"/>
        <v>28</v>
      </c>
      <c r="AG17" s="13">
        <f t="shared" si="5"/>
        <v>1915</v>
      </c>
      <c r="AH17" s="13">
        <f t="shared" si="5"/>
        <v>5858</v>
      </c>
    </row>
    <row r="18" spans="1:34" s="3" customFormat="1" ht="12.6" customHeight="1">
      <c r="A18" s="10"/>
      <c r="B18" s="11"/>
      <c r="C18" s="11"/>
      <c r="D18" s="11"/>
      <c r="E18" s="32" t="s">
        <v>293</v>
      </c>
      <c r="F18" s="78">
        <f t="shared" si="4"/>
        <v>7774</v>
      </c>
      <c r="G18" s="13">
        <f t="shared" ref="G18:AH18" si="6">ROUND(G14*0.1,0)</f>
        <v>132</v>
      </c>
      <c r="H18" s="13">
        <f t="shared" si="6"/>
        <v>132</v>
      </c>
      <c r="I18" s="13">
        <f t="shared" si="6"/>
        <v>132</v>
      </c>
      <c r="J18" s="13">
        <f t="shared" si="6"/>
        <v>132</v>
      </c>
      <c r="K18" s="13">
        <f t="shared" si="6"/>
        <v>132</v>
      </c>
      <c r="L18" s="13">
        <f t="shared" si="6"/>
        <v>668</v>
      </c>
      <c r="M18" s="13">
        <f t="shared" si="6"/>
        <v>277</v>
      </c>
      <c r="N18" s="13">
        <f t="shared" si="6"/>
        <v>864</v>
      </c>
      <c r="O18" s="13">
        <f t="shared" si="6"/>
        <v>294</v>
      </c>
      <c r="P18" s="13">
        <f t="shared" si="6"/>
        <v>724</v>
      </c>
      <c r="Q18" s="13">
        <f t="shared" si="6"/>
        <v>680</v>
      </c>
      <c r="R18" s="13">
        <f t="shared" si="6"/>
        <v>644</v>
      </c>
      <c r="S18" s="13">
        <f t="shared" si="6"/>
        <v>562</v>
      </c>
      <c r="T18" s="13">
        <f t="shared" si="6"/>
        <v>512</v>
      </c>
      <c r="U18" s="13">
        <f t="shared" si="6"/>
        <v>456</v>
      </c>
      <c r="V18" s="13">
        <f t="shared" si="6"/>
        <v>369</v>
      </c>
      <c r="W18" s="13">
        <f t="shared" si="6"/>
        <v>299</v>
      </c>
      <c r="X18" s="13">
        <f t="shared" si="6"/>
        <v>235</v>
      </c>
      <c r="Y18" s="13">
        <f t="shared" si="6"/>
        <v>184</v>
      </c>
      <c r="Z18" s="13">
        <f t="shared" si="6"/>
        <v>144</v>
      </c>
      <c r="AA18" s="13">
        <f t="shared" si="6"/>
        <v>105</v>
      </c>
      <c r="AB18" s="13">
        <f t="shared" si="6"/>
        <v>97</v>
      </c>
      <c r="AC18" s="13">
        <f t="shared" si="6"/>
        <v>233</v>
      </c>
      <c r="AD18" s="13">
        <f t="shared" si="6"/>
        <v>190</v>
      </c>
      <c r="AE18" s="13">
        <f t="shared" si="6"/>
        <v>133</v>
      </c>
      <c r="AF18" s="13">
        <f t="shared" si="6"/>
        <v>10</v>
      </c>
      <c r="AG18" s="13">
        <f t="shared" si="6"/>
        <v>709</v>
      </c>
      <c r="AH18" s="13">
        <f t="shared" si="6"/>
        <v>2170</v>
      </c>
    </row>
    <row r="19" spans="1:34" s="3" customFormat="1" ht="12.6" customHeight="1">
      <c r="A19" s="10"/>
      <c r="B19" s="11"/>
      <c r="C19" s="11"/>
      <c r="D19" s="11"/>
      <c r="E19" s="32" t="s">
        <v>294</v>
      </c>
      <c r="F19" s="78">
        <f t="shared" si="4"/>
        <v>9330</v>
      </c>
      <c r="G19" s="13">
        <f t="shared" ref="G19:AH19" si="7">ROUND(G14*0.12,0)</f>
        <v>159</v>
      </c>
      <c r="H19" s="13">
        <f t="shared" si="7"/>
        <v>158</v>
      </c>
      <c r="I19" s="13">
        <f t="shared" si="7"/>
        <v>158</v>
      </c>
      <c r="J19" s="13">
        <f t="shared" si="7"/>
        <v>159</v>
      </c>
      <c r="K19" s="13">
        <f t="shared" si="7"/>
        <v>158</v>
      </c>
      <c r="L19" s="13">
        <f t="shared" si="7"/>
        <v>802</v>
      </c>
      <c r="M19" s="13">
        <f t="shared" si="7"/>
        <v>332</v>
      </c>
      <c r="N19" s="13">
        <f t="shared" si="7"/>
        <v>1036</v>
      </c>
      <c r="O19" s="13">
        <f t="shared" si="7"/>
        <v>353</v>
      </c>
      <c r="P19" s="13">
        <f t="shared" si="7"/>
        <v>869</v>
      </c>
      <c r="Q19" s="13">
        <f t="shared" si="7"/>
        <v>816</v>
      </c>
      <c r="R19" s="13">
        <f t="shared" si="7"/>
        <v>773</v>
      </c>
      <c r="S19" s="13">
        <f t="shared" si="7"/>
        <v>675</v>
      </c>
      <c r="T19" s="13">
        <f t="shared" si="7"/>
        <v>614</v>
      </c>
      <c r="U19" s="13">
        <f t="shared" si="7"/>
        <v>547</v>
      </c>
      <c r="V19" s="13">
        <f t="shared" si="7"/>
        <v>443</v>
      </c>
      <c r="W19" s="13">
        <f t="shared" si="7"/>
        <v>359</v>
      </c>
      <c r="X19" s="13">
        <f t="shared" si="7"/>
        <v>282</v>
      </c>
      <c r="Y19" s="13">
        <f t="shared" si="7"/>
        <v>221</v>
      </c>
      <c r="Z19" s="13">
        <f t="shared" si="7"/>
        <v>173</v>
      </c>
      <c r="AA19" s="13">
        <f t="shared" si="7"/>
        <v>126</v>
      </c>
      <c r="AB19" s="13">
        <f t="shared" si="7"/>
        <v>117</v>
      </c>
      <c r="AC19" s="13">
        <f t="shared" si="7"/>
        <v>279</v>
      </c>
      <c r="AD19" s="13">
        <f t="shared" si="7"/>
        <v>228</v>
      </c>
      <c r="AE19" s="13">
        <f t="shared" si="7"/>
        <v>160</v>
      </c>
      <c r="AF19" s="13">
        <f t="shared" si="7"/>
        <v>12</v>
      </c>
      <c r="AG19" s="13">
        <f t="shared" si="7"/>
        <v>851</v>
      </c>
      <c r="AH19" s="13">
        <f t="shared" si="7"/>
        <v>2604</v>
      </c>
    </row>
    <row r="20" spans="1:34" s="3" customFormat="1" ht="12.6" customHeight="1">
      <c r="A20" s="10"/>
      <c r="B20" s="11"/>
      <c r="C20" s="11"/>
      <c r="D20" s="11"/>
      <c r="E20" s="32" t="s">
        <v>295</v>
      </c>
      <c r="F20" s="78">
        <f t="shared" si="4"/>
        <v>6219</v>
      </c>
      <c r="G20" s="13">
        <f t="shared" ref="G20:AH20" si="8">ROUND(G14*0.08,0)</f>
        <v>106</v>
      </c>
      <c r="H20" s="13">
        <f t="shared" si="8"/>
        <v>105</v>
      </c>
      <c r="I20" s="13">
        <f t="shared" si="8"/>
        <v>105</v>
      </c>
      <c r="J20" s="13">
        <f t="shared" si="8"/>
        <v>106</v>
      </c>
      <c r="K20" s="13">
        <f t="shared" si="8"/>
        <v>106</v>
      </c>
      <c r="L20" s="13">
        <f t="shared" si="8"/>
        <v>535</v>
      </c>
      <c r="M20" s="13">
        <f t="shared" si="8"/>
        <v>221</v>
      </c>
      <c r="N20" s="13">
        <f t="shared" si="8"/>
        <v>691</v>
      </c>
      <c r="O20" s="13">
        <f t="shared" si="8"/>
        <v>235</v>
      </c>
      <c r="P20" s="13">
        <f t="shared" si="8"/>
        <v>579</v>
      </c>
      <c r="Q20" s="13">
        <f t="shared" si="8"/>
        <v>544</v>
      </c>
      <c r="R20" s="13">
        <f t="shared" si="8"/>
        <v>515</v>
      </c>
      <c r="S20" s="13">
        <f t="shared" si="8"/>
        <v>450</v>
      </c>
      <c r="T20" s="13">
        <f t="shared" si="8"/>
        <v>409</v>
      </c>
      <c r="U20" s="13">
        <f t="shared" si="8"/>
        <v>365</v>
      </c>
      <c r="V20" s="13">
        <f t="shared" si="8"/>
        <v>295</v>
      </c>
      <c r="W20" s="13">
        <f t="shared" si="8"/>
        <v>239</v>
      </c>
      <c r="X20" s="13">
        <f t="shared" si="8"/>
        <v>188</v>
      </c>
      <c r="Y20" s="13">
        <f t="shared" si="8"/>
        <v>148</v>
      </c>
      <c r="Z20" s="13">
        <f t="shared" si="8"/>
        <v>115</v>
      </c>
      <c r="AA20" s="13">
        <f t="shared" si="8"/>
        <v>84</v>
      </c>
      <c r="AB20" s="13">
        <f t="shared" si="8"/>
        <v>78</v>
      </c>
      <c r="AC20" s="13">
        <f t="shared" si="8"/>
        <v>186</v>
      </c>
      <c r="AD20" s="13">
        <f t="shared" si="8"/>
        <v>152</v>
      </c>
      <c r="AE20" s="13">
        <f t="shared" si="8"/>
        <v>107</v>
      </c>
      <c r="AF20" s="13">
        <f t="shared" si="8"/>
        <v>8</v>
      </c>
      <c r="AG20" s="13">
        <f t="shared" si="8"/>
        <v>568</v>
      </c>
      <c r="AH20" s="13">
        <f t="shared" si="8"/>
        <v>1736</v>
      </c>
    </row>
    <row r="21" spans="1:34" s="3" customFormat="1" ht="12.6" customHeight="1">
      <c r="A21" s="33" t="s">
        <v>138</v>
      </c>
      <c r="B21" s="34" t="s">
        <v>4</v>
      </c>
      <c r="C21" s="34" t="s">
        <v>1</v>
      </c>
      <c r="D21" s="34" t="s">
        <v>4</v>
      </c>
      <c r="E21" s="35" t="s">
        <v>268</v>
      </c>
      <c r="F21" s="36">
        <v>117659</v>
      </c>
      <c r="G21" s="36">
        <v>2004</v>
      </c>
      <c r="H21" s="36">
        <v>1994</v>
      </c>
      <c r="I21" s="36">
        <v>1997</v>
      </c>
      <c r="J21" s="36">
        <v>1996</v>
      </c>
      <c r="K21" s="36">
        <v>1999</v>
      </c>
      <c r="L21" s="36">
        <v>10116</v>
      </c>
      <c r="M21" s="36">
        <v>4185</v>
      </c>
      <c r="N21" s="36">
        <v>13069</v>
      </c>
      <c r="O21" s="36">
        <v>4448</v>
      </c>
      <c r="P21" s="36">
        <v>10956</v>
      </c>
      <c r="Q21" s="36">
        <v>10293</v>
      </c>
      <c r="R21" s="36">
        <v>9750</v>
      </c>
      <c r="S21" s="36">
        <v>8509</v>
      </c>
      <c r="T21" s="36">
        <v>7743</v>
      </c>
      <c r="U21" s="36">
        <v>6898</v>
      </c>
      <c r="V21" s="36">
        <v>5581</v>
      </c>
      <c r="W21" s="36">
        <v>4528</v>
      </c>
      <c r="X21" s="36">
        <v>3558</v>
      </c>
      <c r="Y21" s="36">
        <v>2790</v>
      </c>
      <c r="Z21" s="36">
        <v>2184</v>
      </c>
      <c r="AA21" s="36">
        <v>1588</v>
      </c>
      <c r="AB21" s="36">
        <v>1473</v>
      </c>
      <c r="AC21" s="37">
        <v>3522</v>
      </c>
      <c r="AD21" s="37">
        <v>2870</v>
      </c>
      <c r="AE21" s="36">
        <v>2020</v>
      </c>
      <c r="AF21" s="36">
        <v>154</v>
      </c>
      <c r="AG21" s="36">
        <v>10737</v>
      </c>
      <c r="AH21" s="36">
        <v>32835</v>
      </c>
    </row>
    <row r="22" spans="1:34" s="3" customFormat="1" ht="12.6" customHeight="1">
      <c r="A22" s="10"/>
      <c r="B22" s="11"/>
      <c r="C22" s="11"/>
      <c r="D22" s="11"/>
      <c r="E22" s="32" t="s">
        <v>296</v>
      </c>
      <c r="F22" s="78">
        <f>SUM(G22:AB22)</f>
        <v>21179</v>
      </c>
      <c r="G22" s="13">
        <f t="shared" ref="G22:AH22" si="9">ROUND(G21*0.18,0)</f>
        <v>361</v>
      </c>
      <c r="H22" s="13">
        <f t="shared" si="9"/>
        <v>359</v>
      </c>
      <c r="I22" s="13">
        <f t="shared" si="9"/>
        <v>359</v>
      </c>
      <c r="J22" s="13">
        <f t="shared" si="9"/>
        <v>359</v>
      </c>
      <c r="K22" s="13">
        <f t="shared" si="9"/>
        <v>360</v>
      </c>
      <c r="L22" s="13">
        <f t="shared" si="9"/>
        <v>1821</v>
      </c>
      <c r="M22" s="13">
        <f t="shared" si="9"/>
        <v>753</v>
      </c>
      <c r="N22" s="13">
        <f t="shared" si="9"/>
        <v>2352</v>
      </c>
      <c r="O22" s="13">
        <f t="shared" si="9"/>
        <v>801</v>
      </c>
      <c r="P22" s="13">
        <f t="shared" si="9"/>
        <v>1972</v>
      </c>
      <c r="Q22" s="13">
        <f t="shared" si="9"/>
        <v>1853</v>
      </c>
      <c r="R22" s="13">
        <f t="shared" si="9"/>
        <v>1755</v>
      </c>
      <c r="S22" s="13">
        <f t="shared" si="9"/>
        <v>1532</v>
      </c>
      <c r="T22" s="13">
        <f t="shared" si="9"/>
        <v>1394</v>
      </c>
      <c r="U22" s="13">
        <f t="shared" si="9"/>
        <v>1242</v>
      </c>
      <c r="V22" s="13">
        <f t="shared" si="9"/>
        <v>1005</v>
      </c>
      <c r="W22" s="13">
        <f t="shared" si="9"/>
        <v>815</v>
      </c>
      <c r="X22" s="13">
        <f t="shared" si="9"/>
        <v>640</v>
      </c>
      <c r="Y22" s="13">
        <f t="shared" si="9"/>
        <v>502</v>
      </c>
      <c r="Z22" s="13">
        <f t="shared" si="9"/>
        <v>393</v>
      </c>
      <c r="AA22" s="13">
        <f t="shared" si="9"/>
        <v>286</v>
      </c>
      <c r="AB22" s="13">
        <f t="shared" si="9"/>
        <v>265</v>
      </c>
      <c r="AC22" s="13">
        <f t="shared" si="9"/>
        <v>634</v>
      </c>
      <c r="AD22" s="13">
        <f t="shared" si="9"/>
        <v>517</v>
      </c>
      <c r="AE22" s="13">
        <f t="shared" si="9"/>
        <v>364</v>
      </c>
      <c r="AF22" s="13">
        <f t="shared" si="9"/>
        <v>28</v>
      </c>
      <c r="AG22" s="13">
        <f t="shared" si="9"/>
        <v>1933</v>
      </c>
      <c r="AH22" s="13">
        <f t="shared" si="9"/>
        <v>5910</v>
      </c>
    </row>
    <row r="23" spans="1:34" s="3" customFormat="1" ht="12.6" customHeight="1">
      <c r="A23" s="10"/>
      <c r="B23" s="11"/>
      <c r="C23" s="11"/>
      <c r="D23" s="11"/>
      <c r="E23" s="32" t="s">
        <v>297</v>
      </c>
      <c r="F23" s="78">
        <f t="shared" ref="F23:F30" si="10">SUM(G23:AB23)</f>
        <v>14120</v>
      </c>
      <c r="G23" s="13">
        <f t="shared" ref="G23:AH23" si="11">ROUND(G21*0.12,0)</f>
        <v>240</v>
      </c>
      <c r="H23" s="13">
        <f t="shared" si="11"/>
        <v>239</v>
      </c>
      <c r="I23" s="13">
        <f t="shared" si="11"/>
        <v>240</v>
      </c>
      <c r="J23" s="13">
        <f t="shared" si="11"/>
        <v>240</v>
      </c>
      <c r="K23" s="13">
        <f t="shared" si="11"/>
        <v>240</v>
      </c>
      <c r="L23" s="13">
        <f t="shared" si="11"/>
        <v>1214</v>
      </c>
      <c r="M23" s="13">
        <f t="shared" si="11"/>
        <v>502</v>
      </c>
      <c r="N23" s="13">
        <f t="shared" si="11"/>
        <v>1568</v>
      </c>
      <c r="O23" s="13">
        <f t="shared" si="11"/>
        <v>534</v>
      </c>
      <c r="P23" s="13">
        <f t="shared" si="11"/>
        <v>1315</v>
      </c>
      <c r="Q23" s="13">
        <f t="shared" si="11"/>
        <v>1235</v>
      </c>
      <c r="R23" s="13">
        <f t="shared" si="11"/>
        <v>1170</v>
      </c>
      <c r="S23" s="13">
        <f t="shared" si="11"/>
        <v>1021</v>
      </c>
      <c r="T23" s="13">
        <f t="shared" si="11"/>
        <v>929</v>
      </c>
      <c r="U23" s="13">
        <f t="shared" si="11"/>
        <v>828</v>
      </c>
      <c r="V23" s="13">
        <f t="shared" si="11"/>
        <v>670</v>
      </c>
      <c r="W23" s="13">
        <f t="shared" si="11"/>
        <v>543</v>
      </c>
      <c r="X23" s="13">
        <f t="shared" si="11"/>
        <v>427</v>
      </c>
      <c r="Y23" s="13">
        <f t="shared" si="11"/>
        <v>335</v>
      </c>
      <c r="Z23" s="13">
        <f t="shared" si="11"/>
        <v>262</v>
      </c>
      <c r="AA23" s="13">
        <f t="shared" si="11"/>
        <v>191</v>
      </c>
      <c r="AB23" s="13">
        <f t="shared" si="11"/>
        <v>177</v>
      </c>
      <c r="AC23" s="13">
        <f t="shared" si="11"/>
        <v>423</v>
      </c>
      <c r="AD23" s="13">
        <f t="shared" si="11"/>
        <v>344</v>
      </c>
      <c r="AE23" s="13">
        <f t="shared" si="11"/>
        <v>242</v>
      </c>
      <c r="AF23" s="13">
        <f t="shared" si="11"/>
        <v>18</v>
      </c>
      <c r="AG23" s="13">
        <f t="shared" si="11"/>
        <v>1288</v>
      </c>
      <c r="AH23" s="13">
        <f t="shared" si="11"/>
        <v>3940</v>
      </c>
    </row>
    <row r="24" spans="1:34" s="3" customFormat="1" ht="12.6" customHeight="1">
      <c r="A24" s="10"/>
      <c r="B24" s="11"/>
      <c r="C24" s="11"/>
      <c r="D24" s="11"/>
      <c r="E24" s="32" t="s">
        <v>298</v>
      </c>
      <c r="F24" s="78">
        <f t="shared" si="10"/>
        <v>17649</v>
      </c>
      <c r="G24" s="13">
        <f t="shared" ref="G24:AH24" si="12">ROUND(G21*0.15,0)</f>
        <v>301</v>
      </c>
      <c r="H24" s="13">
        <f t="shared" si="12"/>
        <v>299</v>
      </c>
      <c r="I24" s="13">
        <f t="shared" si="12"/>
        <v>300</v>
      </c>
      <c r="J24" s="13">
        <f t="shared" si="12"/>
        <v>299</v>
      </c>
      <c r="K24" s="13">
        <f t="shared" si="12"/>
        <v>300</v>
      </c>
      <c r="L24" s="13">
        <f t="shared" si="12"/>
        <v>1517</v>
      </c>
      <c r="M24" s="13">
        <f t="shared" si="12"/>
        <v>628</v>
      </c>
      <c r="N24" s="13">
        <f t="shared" si="12"/>
        <v>1960</v>
      </c>
      <c r="O24" s="13">
        <f t="shared" si="12"/>
        <v>667</v>
      </c>
      <c r="P24" s="13">
        <f t="shared" si="12"/>
        <v>1643</v>
      </c>
      <c r="Q24" s="13">
        <f t="shared" si="12"/>
        <v>1544</v>
      </c>
      <c r="R24" s="13">
        <f t="shared" si="12"/>
        <v>1463</v>
      </c>
      <c r="S24" s="13">
        <f t="shared" si="12"/>
        <v>1276</v>
      </c>
      <c r="T24" s="13">
        <f t="shared" si="12"/>
        <v>1161</v>
      </c>
      <c r="U24" s="13">
        <f t="shared" si="12"/>
        <v>1035</v>
      </c>
      <c r="V24" s="13">
        <f t="shared" si="12"/>
        <v>837</v>
      </c>
      <c r="W24" s="13">
        <f t="shared" si="12"/>
        <v>679</v>
      </c>
      <c r="X24" s="13">
        <f t="shared" si="12"/>
        <v>534</v>
      </c>
      <c r="Y24" s="13">
        <f t="shared" si="12"/>
        <v>419</v>
      </c>
      <c r="Z24" s="13">
        <f t="shared" si="12"/>
        <v>328</v>
      </c>
      <c r="AA24" s="13">
        <f t="shared" si="12"/>
        <v>238</v>
      </c>
      <c r="AB24" s="13">
        <f t="shared" si="12"/>
        <v>221</v>
      </c>
      <c r="AC24" s="13">
        <f t="shared" si="12"/>
        <v>528</v>
      </c>
      <c r="AD24" s="13">
        <f t="shared" si="12"/>
        <v>431</v>
      </c>
      <c r="AE24" s="13">
        <f t="shared" si="12"/>
        <v>303</v>
      </c>
      <c r="AF24" s="13">
        <f t="shared" si="12"/>
        <v>23</v>
      </c>
      <c r="AG24" s="13">
        <f t="shared" si="12"/>
        <v>1611</v>
      </c>
      <c r="AH24" s="13">
        <f t="shared" si="12"/>
        <v>4925</v>
      </c>
    </row>
    <row r="25" spans="1:34" s="3" customFormat="1" ht="12.6" customHeight="1">
      <c r="A25" s="10"/>
      <c r="B25" s="11"/>
      <c r="C25" s="11"/>
      <c r="D25" s="11"/>
      <c r="E25" s="32" t="s">
        <v>299</v>
      </c>
      <c r="F25" s="78">
        <f t="shared" si="10"/>
        <v>12943</v>
      </c>
      <c r="G25" s="13">
        <f t="shared" ref="G25:AH25" si="13">ROUND(G21*0.11,0)</f>
        <v>220</v>
      </c>
      <c r="H25" s="13">
        <f t="shared" si="13"/>
        <v>219</v>
      </c>
      <c r="I25" s="13">
        <f t="shared" si="13"/>
        <v>220</v>
      </c>
      <c r="J25" s="13">
        <f t="shared" si="13"/>
        <v>220</v>
      </c>
      <c r="K25" s="13">
        <f t="shared" si="13"/>
        <v>220</v>
      </c>
      <c r="L25" s="13">
        <f t="shared" si="13"/>
        <v>1113</v>
      </c>
      <c r="M25" s="13">
        <f t="shared" si="13"/>
        <v>460</v>
      </c>
      <c r="N25" s="13">
        <f t="shared" si="13"/>
        <v>1438</v>
      </c>
      <c r="O25" s="13">
        <f t="shared" si="13"/>
        <v>489</v>
      </c>
      <c r="P25" s="13">
        <f t="shared" si="13"/>
        <v>1205</v>
      </c>
      <c r="Q25" s="13">
        <f t="shared" si="13"/>
        <v>1132</v>
      </c>
      <c r="R25" s="13">
        <f t="shared" si="13"/>
        <v>1073</v>
      </c>
      <c r="S25" s="13">
        <f t="shared" si="13"/>
        <v>936</v>
      </c>
      <c r="T25" s="13">
        <f t="shared" si="13"/>
        <v>852</v>
      </c>
      <c r="U25" s="13">
        <f t="shared" si="13"/>
        <v>759</v>
      </c>
      <c r="V25" s="13">
        <f t="shared" si="13"/>
        <v>614</v>
      </c>
      <c r="W25" s="13">
        <f t="shared" si="13"/>
        <v>498</v>
      </c>
      <c r="X25" s="13">
        <f t="shared" si="13"/>
        <v>391</v>
      </c>
      <c r="Y25" s="13">
        <f t="shared" si="13"/>
        <v>307</v>
      </c>
      <c r="Z25" s="13">
        <f t="shared" si="13"/>
        <v>240</v>
      </c>
      <c r="AA25" s="13">
        <f t="shared" si="13"/>
        <v>175</v>
      </c>
      <c r="AB25" s="13">
        <f t="shared" si="13"/>
        <v>162</v>
      </c>
      <c r="AC25" s="13">
        <f t="shared" si="13"/>
        <v>387</v>
      </c>
      <c r="AD25" s="13">
        <f t="shared" si="13"/>
        <v>316</v>
      </c>
      <c r="AE25" s="13">
        <f t="shared" si="13"/>
        <v>222</v>
      </c>
      <c r="AF25" s="13">
        <f t="shared" si="13"/>
        <v>17</v>
      </c>
      <c r="AG25" s="13">
        <f t="shared" si="13"/>
        <v>1181</v>
      </c>
      <c r="AH25" s="13">
        <f t="shared" si="13"/>
        <v>3612</v>
      </c>
    </row>
    <row r="26" spans="1:34" s="3" customFormat="1" ht="12.6" customHeight="1">
      <c r="A26" s="10"/>
      <c r="B26" s="11"/>
      <c r="C26" s="11"/>
      <c r="D26" s="11"/>
      <c r="E26" s="32" t="s">
        <v>300</v>
      </c>
      <c r="F26" s="78">
        <f t="shared" si="10"/>
        <v>4707</v>
      </c>
      <c r="G26" s="13">
        <f t="shared" ref="G26:AH26" si="14">ROUND(G21*0.04,0)</f>
        <v>80</v>
      </c>
      <c r="H26" s="13">
        <f t="shared" si="14"/>
        <v>80</v>
      </c>
      <c r="I26" s="13">
        <f t="shared" si="14"/>
        <v>80</v>
      </c>
      <c r="J26" s="13">
        <f t="shared" si="14"/>
        <v>80</v>
      </c>
      <c r="K26" s="13">
        <f t="shared" si="14"/>
        <v>80</v>
      </c>
      <c r="L26" s="13">
        <f t="shared" si="14"/>
        <v>405</v>
      </c>
      <c r="M26" s="13">
        <f t="shared" si="14"/>
        <v>167</v>
      </c>
      <c r="N26" s="13">
        <f t="shared" si="14"/>
        <v>523</v>
      </c>
      <c r="O26" s="13">
        <f t="shared" si="14"/>
        <v>178</v>
      </c>
      <c r="P26" s="13">
        <f t="shared" si="14"/>
        <v>438</v>
      </c>
      <c r="Q26" s="13">
        <f t="shared" si="14"/>
        <v>412</v>
      </c>
      <c r="R26" s="13">
        <f t="shared" si="14"/>
        <v>390</v>
      </c>
      <c r="S26" s="13">
        <f t="shared" si="14"/>
        <v>340</v>
      </c>
      <c r="T26" s="13">
        <f t="shared" si="14"/>
        <v>310</v>
      </c>
      <c r="U26" s="13">
        <f t="shared" si="14"/>
        <v>276</v>
      </c>
      <c r="V26" s="13">
        <f t="shared" si="14"/>
        <v>223</v>
      </c>
      <c r="W26" s="13">
        <f t="shared" si="14"/>
        <v>181</v>
      </c>
      <c r="X26" s="13">
        <f t="shared" si="14"/>
        <v>142</v>
      </c>
      <c r="Y26" s="13">
        <f t="shared" si="14"/>
        <v>112</v>
      </c>
      <c r="Z26" s="13">
        <f t="shared" si="14"/>
        <v>87</v>
      </c>
      <c r="AA26" s="13">
        <f t="shared" si="14"/>
        <v>64</v>
      </c>
      <c r="AB26" s="13">
        <f t="shared" si="14"/>
        <v>59</v>
      </c>
      <c r="AC26" s="13">
        <f t="shared" si="14"/>
        <v>141</v>
      </c>
      <c r="AD26" s="13">
        <f t="shared" si="14"/>
        <v>115</v>
      </c>
      <c r="AE26" s="13">
        <f t="shared" si="14"/>
        <v>81</v>
      </c>
      <c r="AF26" s="13">
        <f t="shared" si="14"/>
        <v>6</v>
      </c>
      <c r="AG26" s="13">
        <f t="shared" si="14"/>
        <v>429</v>
      </c>
      <c r="AH26" s="13">
        <f t="shared" si="14"/>
        <v>1313</v>
      </c>
    </row>
    <row r="27" spans="1:34" s="3" customFormat="1" ht="12.6" customHeight="1">
      <c r="A27" s="10"/>
      <c r="B27" s="11"/>
      <c r="C27" s="11"/>
      <c r="D27" s="11"/>
      <c r="E27" s="32" t="s">
        <v>301</v>
      </c>
      <c r="F27" s="78">
        <f t="shared" si="10"/>
        <v>1178</v>
      </c>
      <c r="G27" s="13">
        <f t="shared" ref="G27:AH27" si="15">ROUND(G21*0.01,0)</f>
        <v>20</v>
      </c>
      <c r="H27" s="13">
        <f t="shared" si="15"/>
        <v>20</v>
      </c>
      <c r="I27" s="13">
        <f t="shared" si="15"/>
        <v>20</v>
      </c>
      <c r="J27" s="13">
        <f t="shared" si="15"/>
        <v>20</v>
      </c>
      <c r="K27" s="13">
        <f t="shared" si="15"/>
        <v>20</v>
      </c>
      <c r="L27" s="13">
        <f t="shared" si="15"/>
        <v>101</v>
      </c>
      <c r="M27" s="13">
        <f t="shared" si="15"/>
        <v>42</v>
      </c>
      <c r="N27" s="13">
        <f t="shared" si="15"/>
        <v>131</v>
      </c>
      <c r="O27" s="13">
        <f t="shared" si="15"/>
        <v>44</v>
      </c>
      <c r="P27" s="13">
        <f t="shared" si="15"/>
        <v>110</v>
      </c>
      <c r="Q27" s="13">
        <f t="shared" si="15"/>
        <v>103</v>
      </c>
      <c r="R27" s="13">
        <f t="shared" si="15"/>
        <v>98</v>
      </c>
      <c r="S27" s="13">
        <f t="shared" si="15"/>
        <v>85</v>
      </c>
      <c r="T27" s="13">
        <f t="shared" si="15"/>
        <v>77</v>
      </c>
      <c r="U27" s="13">
        <f t="shared" si="15"/>
        <v>69</v>
      </c>
      <c r="V27" s="13">
        <f t="shared" si="15"/>
        <v>56</v>
      </c>
      <c r="W27" s="13">
        <f t="shared" si="15"/>
        <v>45</v>
      </c>
      <c r="X27" s="13">
        <f t="shared" si="15"/>
        <v>36</v>
      </c>
      <c r="Y27" s="13">
        <f t="shared" si="15"/>
        <v>28</v>
      </c>
      <c r="Z27" s="13">
        <f t="shared" si="15"/>
        <v>22</v>
      </c>
      <c r="AA27" s="13">
        <f t="shared" si="15"/>
        <v>16</v>
      </c>
      <c r="AB27" s="13">
        <f t="shared" si="15"/>
        <v>15</v>
      </c>
      <c r="AC27" s="13">
        <f t="shared" si="15"/>
        <v>35</v>
      </c>
      <c r="AD27" s="13">
        <f t="shared" si="15"/>
        <v>29</v>
      </c>
      <c r="AE27" s="13">
        <f t="shared" si="15"/>
        <v>20</v>
      </c>
      <c r="AF27" s="13">
        <f t="shared" si="15"/>
        <v>2</v>
      </c>
      <c r="AG27" s="13">
        <f t="shared" si="15"/>
        <v>107</v>
      </c>
      <c r="AH27" s="13">
        <f t="shared" si="15"/>
        <v>328</v>
      </c>
    </row>
    <row r="28" spans="1:34" s="3" customFormat="1" ht="12.6" customHeight="1">
      <c r="A28" s="10"/>
      <c r="B28" s="11"/>
      <c r="C28" s="11"/>
      <c r="D28" s="11"/>
      <c r="E28" s="32" t="s">
        <v>302</v>
      </c>
      <c r="F28" s="78">
        <f t="shared" si="10"/>
        <v>29409</v>
      </c>
      <c r="G28" s="13">
        <v>502</v>
      </c>
      <c r="H28" s="13">
        <f t="shared" ref="H28:AF28" si="16">ROUND(H21*0.25,0)</f>
        <v>499</v>
      </c>
      <c r="I28" s="13">
        <v>498</v>
      </c>
      <c r="J28" s="13">
        <v>498</v>
      </c>
      <c r="K28" s="13">
        <v>499</v>
      </c>
      <c r="L28" s="13">
        <v>2528</v>
      </c>
      <c r="M28" s="13">
        <v>1047</v>
      </c>
      <c r="N28" s="13">
        <f t="shared" si="16"/>
        <v>3267</v>
      </c>
      <c r="O28" s="13">
        <f t="shared" si="16"/>
        <v>1112</v>
      </c>
      <c r="P28" s="13">
        <f t="shared" si="16"/>
        <v>2739</v>
      </c>
      <c r="Q28" s="13">
        <f t="shared" si="16"/>
        <v>2573</v>
      </c>
      <c r="R28" s="13">
        <v>2436</v>
      </c>
      <c r="S28" s="13">
        <v>2128</v>
      </c>
      <c r="T28" s="13">
        <f t="shared" si="16"/>
        <v>1936</v>
      </c>
      <c r="U28" s="13">
        <v>1723</v>
      </c>
      <c r="V28" s="13">
        <f t="shared" si="16"/>
        <v>1395</v>
      </c>
      <c r="W28" s="13">
        <v>1133</v>
      </c>
      <c r="X28" s="13">
        <f t="shared" si="16"/>
        <v>890</v>
      </c>
      <c r="Y28" s="13">
        <v>696</v>
      </c>
      <c r="Z28" s="13">
        <v>547</v>
      </c>
      <c r="AA28" s="13">
        <v>395</v>
      </c>
      <c r="AB28" s="13">
        <f t="shared" si="16"/>
        <v>368</v>
      </c>
      <c r="AC28" s="13">
        <f t="shared" si="16"/>
        <v>881</v>
      </c>
      <c r="AD28" s="13">
        <v>716</v>
      </c>
      <c r="AE28" s="13">
        <f t="shared" si="16"/>
        <v>505</v>
      </c>
      <c r="AF28" s="13">
        <f t="shared" si="16"/>
        <v>39</v>
      </c>
      <c r="AG28" s="13">
        <v>2685</v>
      </c>
      <c r="AH28" s="13">
        <v>8210</v>
      </c>
    </row>
    <row r="29" spans="1:34" s="3" customFormat="1" ht="12.6" customHeight="1">
      <c r="A29" s="10"/>
      <c r="B29" s="11"/>
      <c r="C29" s="11"/>
      <c r="D29" s="11"/>
      <c r="E29" s="32" t="s">
        <v>303</v>
      </c>
      <c r="F29" s="78">
        <f t="shared" si="10"/>
        <v>4707</v>
      </c>
      <c r="G29" s="13">
        <f t="shared" ref="G29:AH29" si="17">ROUND(G21*0.04,0)</f>
        <v>80</v>
      </c>
      <c r="H29" s="13">
        <f t="shared" si="17"/>
        <v>80</v>
      </c>
      <c r="I29" s="13">
        <f t="shared" si="17"/>
        <v>80</v>
      </c>
      <c r="J29" s="13">
        <f t="shared" si="17"/>
        <v>80</v>
      </c>
      <c r="K29" s="13">
        <f t="shared" si="17"/>
        <v>80</v>
      </c>
      <c r="L29" s="13">
        <f t="shared" si="17"/>
        <v>405</v>
      </c>
      <c r="M29" s="13">
        <f t="shared" si="17"/>
        <v>167</v>
      </c>
      <c r="N29" s="13">
        <f t="shared" si="17"/>
        <v>523</v>
      </c>
      <c r="O29" s="13">
        <f t="shared" si="17"/>
        <v>178</v>
      </c>
      <c r="P29" s="13">
        <f t="shared" si="17"/>
        <v>438</v>
      </c>
      <c r="Q29" s="13">
        <f t="shared" si="17"/>
        <v>412</v>
      </c>
      <c r="R29" s="13">
        <f t="shared" si="17"/>
        <v>390</v>
      </c>
      <c r="S29" s="13">
        <f t="shared" si="17"/>
        <v>340</v>
      </c>
      <c r="T29" s="13">
        <f t="shared" si="17"/>
        <v>310</v>
      </c>
      <c r="U29" s="13">
        <f t="shared" si="17"/>
        <v>276</v>
      </c>
      <c r="V29" s="13">
        <f t="shared" si="17"/>
        <v>223</v>
      </c>
      <c r="W29" s="13">
        <f t="shared" si="17"/>
        <v>181</v>
      </c>
      <c r="X29" s="13">
        <f t="shared" si="17"/>
        <v>142</v>
      </c>
      <c r="Y29" s="13">
        <f t="shared" si="17"/>
        <v>112</v>
      </c>
      <c r="Z29" s="13">
        <f t="shared" si="17"/>
        <v>87</v>
      </c>
      <c r="AA29" s="13">
        <f t="shared" si="17"/>
        <v>64</v>
      </c>
      <c r="AB29" s="13">
        <f t="shared" si="17"/>
        <v>59</v>
      </c>
      <c r="AC29" s="13">
        <f t="shared" si="17"/>
        <v>141</v>
      </c>
      <c r="AD29" s="13">
        <f t="shared" si="17"/>
        <v>115</v>
      </c>
      <c r="AE29" s="13">
        <f t="shared" si="17"/>
        <v>81</v>
      </c>
      <c r="AF29" s="13">
        <f t="shared" si="17"/>
        <v>6</v>
      </c>
      <c r="AG29" s="13">
        <f t="shared" si="17"/>
        <v>429</v>
      </c>
      <c r="AH29" s="13">
        <f t="shared" si="17"/>
        <v>1313</v>
      </c>
    </row>
    <row r="30" spans="1:34" s="3" customFormat="1" ht="12.6" customHeight="1">
      <c r="A30" s="10"/>
      <c r="B30" s="11"/>
      <c r="C30" s="11"/>
      <c r="D30" s="11"/>
      <c r="E30" s="32" t="s">
        <v>304</v>
      </c>
      <c r="F30" s="78">
        <f t="shared" si="10"/>
        <v>11767</v>
      </c>
      <c r="G30" s="13">
        <f t="shared" ref="G30:AH30" si="18">ROUND(G21*0.1,0)</f>
        <v>200</v>
      </c>
      <c r="H30" s="13">
        <f t="shared" si="18"/>
        <v>199</v>
      </c>
      <c r="I30" s="13">
        <f t="shared" si="18"/>
        <v>200</v>
      </c>
      <c r="J30" s="13">
        <f t="shared" si="18"/>
        <v>200</v>
      </c>
      <c r="K30" s="13">
        <f t="shared" si="18"/>
        <v>200</v>
      </c>
      <c r="L30" s="13">
        <f t="shared" si="18"/>
        <v>1012</v>
      </c>
      <c r="M30" s="13">
        <f t="shared" si="18"/>
        <v>419</v>
      </c>
      <c r="N30" s="13">
        <f t="shared" si="18"/>
        <v>1307</v>
      </c>
      <c r="O30" s="13">
        <f t="shared" si="18"/>
        <v>445</v>
      </c>
      <c r="P30" s="13">
        <f t="shared" si="18"/>
        <v>1096</v>
      </c>
      <c r="Q30" s="13">
        <f t="shared" si="18"/>
        <v>1029</v>
      </c>
      <c r="R30" s="13">
        <f t="shared" si="18"/>
        <v>975</v>
      </c>
      <c r="S30" s="13">
        <f t="shared" si="18"/>
        <v>851</v>
      </c>
      <c r="T30" s="13">
        <f t="shared" si="18"/>
        <v>774</v>
      </c>
      <c r="U30" s="13">
        <f t="shared" si="18"/>
        <v>690</v>
      </c>
      <c r="V30" s="13">
        <f t="shared" si="18"/>
        <v>558</v>
      </c>
      <c r="W30" s="13">
        <f t="shared" si="18"/>
        <v>453</v>
      </c>
      <c r="X30" s="13">
        <f t="shared" si="18"/>
        <v>356</v>
      </c>
      <c r="Y30" s="13">
        <f t="shared" si="18"/>
        <v>279</v>
      </c>
      <c r="Z30" s="13">
        <f t="shared" si="18"/>
        <v>218</v>
      </c>
      <c r="AA30" s="13">
        <f t="shared" si="18"/>
        <v>159</v>
      </c>
      <c r="AB30" s="13">
        <f t="shared" si="18"/>
        <v>147</v>
      </c>
      <c r="AC30" s="13">
        <f t="shared" si="18"/>
        <v>352</v>
      </c>
      <c r="AD30" s="13">
        <f t="shared" si="18"/>
        <v>287</v>
      </c>
      <c r="AE30" s="13">
        <f t="shared" si="18"/>
        <v>202</v>
      </c>
      <c r="AF30" s="13">
        <f t="shared" si="18"/>
        <v>15</v>
      </c>
      <c r="AG30" s="13">
        <f t="shared" si="18"/>
        <v>1074</v>
      </c>
      <c r="AH30" s="13">
        <f t="shared" si="18"/>
        <v>3284</v>
      </c>
    </row>
    <row r="31" spans="1:34" s="3" customFormat="1" ht="12.6" customHeight="1">
      <c r="A31" s="33" t="s">
        <v>139</v>
      </c>
      <c r="B31" s="34" t="s">
        <v>4</v>
      </c>
      <c r="C31" s="34" t="s">
        <v>1</v>
      </c>
      <c r="D31" s="34" t="s">
        <v>5</v>
      </c>
      <c r="E31" s="35" t="s">
        <v>29</v>
      </c>
      <c r="F31" s="36">
        <v>6993</v>
      </c>
      <c r="G31" s="36">
        <v>119</v>
      </c>
      <c r="H31" s="36">
        <v>118</v>
      </c>
      <c r="I31" s="36">
        <v>120</v>
      </c>
      <c r="J31" s="36">
        <v>121</v>
      </c>
      <c r="K31" s="36">
        <v>116</v>
      </c>
      <c r="L31" s="36">
        <v>601</v>
      </c>
      <c r="M31" s="36">
        <v>249</v>
      </c>
      <c r="N31" s="36">
        <v>777</v>
      </c>
      <c r="O31" s="36">
        <v>264</v>
      </c>
      <c r="P31" s="36">
        <v>651</v>
      </c>
      <c r="Q31" s="36">
        <v>612</v>
      </c>
      <c r="R31" s="36">
        <v>579</v>
      </c>
      <c r="S31" s="36">
        <v>506</v>
      </c>
      <c r="T31" s="36">
        <v>460</v>
      </c>
      <c r="U31" s="36">
        <v>410</v>
      </c>
      <c r="V31" s="36">
        <v>332</v>
      </c>
      <c r="W31" s="36">
        <v>269</v>
      </c>
      <c r="X31" s="36">
        <v>211</v>
      </c>
      <c r="Y31" s="36">
        <v>166</v>
      </c>
      <c r="Z31" s="36">
        <v>130</v>
      </c>
      <c r="AA31" s="36">
        <v>94</v>
      </c>
      <c r="AB31" s="36">
        <v>88</v>
      </c>
      <c r="AC31" s="37">
        <v>208</v>
      </c>
      <c r="AD31" s="37">
        <v>169</v>
      </c>
      <c r="AE31" s="36">
        <v>119</v>
      </c>
      <c r="AF31" s="36">
        <v>9</v>
      </c>
      <c r="AG31" s="36">
        <v>638</v>
      </c>
      <c r="AH31" s="36">
        <v>1952</v>
      </c>
    </row>
    <row r="32" spans="1:34" s="3" customFormat="1" ht="12.6" customHeight="1">
      <c r="A32" s="10"/>
      <c r="B32" s="11"/>
      <c r="C32" s="11"/>
      <c r="D32" s="11"/>
      <c r="E32" s="31" t="s">
        <v>305</v>
      </c>
      <c r="F32" s="78">
        <v>6993</v>
      </c>
      <c r="G32" s="13">
        <v>119</v>
      </c>
      <c r="H32" s="13">
        <v>118</v>
      </c>
      <c r="I32" s="13">
        <v>120</v>
      </c>
      <c r="J32" s="13">
        <v>121</v>
      </c>
      <c r="K32" s="13">
        <v>116</v>
      </c>
      <c r="L32" s="13">
        <v>601</v>
      </c>
      <c r="M32" s="13">
        <v>249</v>
      </c>
      <c r="N32" s="13">
        <v>777</v>
      </c>
      <c r="O32" s="13">
        <v>264</v>
      </c>
      <c r="P32" s="13">
        <v>651</v>
      </c>
      <c r="Q32" s="13">
        <v>612</v>
      </c>
      <c r="R32" s="13">
        <v>579</v>
      </c>
      <c r="S32" s="13">
        <v>506</v>
      </c>
      <c r="T32" s="13">
        <v>460</v>
      </c>
      <c r="U32" s="13">
        <v>410</v>
      </c>
      <c r="V32" s="13">
        <v>332</v>
      </c>
      <c r="W32" s="13">
        <v>269</v>
      </c>
      <c r="X32" s="13">
        <v>211</v>
      </c>
      <c r="Y32" s="13">
        <v>166</v>
      </c>
      <c r="Z32" s="13">
        <v>130</v>
      </c>
      <c r="AA32" s="13">
        <v>94</v>
      </c>
      <c r="AB32" s="13">
        <v>88</v>
      </c>
      <c r="AC32" s="20">
        <v>208</v>
      </c>
      <c r="AD32" s="20">
        <v>169</v>
      </c>
      <c r="AE32" s="13">
        <v>119</v>
      </c>
      <c r="AF32" s="13">
        <v>9</v>
      </c>
      <c r="AG32" s="13">
        <v>638</v>
      </c>
      <c r="AH32" s="13">
        <v>1952</v>
      </c>
    </row>
    <row r="33" spans="1:34" s="3" customFormat="1" ht="12.6" customHeight="1">
      <c r="A33" s="33" t="s">
        <v>140</v>
      </c>
      <c r="B33" s="34" t="s">
        <v>4</v>
      </c>
      <c r="C33" s="34" t="s">
        <v>1</v>
      </c>
      <c r="D33" s="34" t="s">
        <v>6</v>
      </c>
      <c r="E33" s="35" t="s">
        <v>30</v>
      </c>
      <c r="F33" s="36">
        <v>2793</v>
      </c>
      <c r="G33" s="36">
        <v>48</v>
      </c>
      <c r="H33" s="36">
        <v>48</v>
      </c>
      <c r="I33" s="36">
        <v>46</v>
      </c>
      <c r="J33" s="36">
        <v>44</v>
      </c>
      <c r="K33" s="36">
        <v>51</v>
      </c>
      <c r="L33" s="36">
        <v>240</v>
      </c>
      <c r="M33" s="36">
        <v>99</v>
      </c>
      <c r="N33" s="36">
        <v>312</v>
      </c>
      <c r="O33" s="36">
        <v>106</v>
      </c>
      <c r="P33" s="36">
        <v>260</v>
      </c>
      <c r="Q33" s="36">
        <v>244</v>
      </c>
      <c r="R33" s="36">
        <v>231</v>
      </c>
      <c r="S33" s="36">
        <v>202</v>
      </c>
      <c r="T33" s="36">
        <v>184</v>
      </c>
      <c r="U33" s="36">
        <v>164</v>
      </c>
      <c r="V33" s="36">
        <v>132</v>
      </c>
      <c r="W33" s="36">
        <v>107</v>
      </c>
      <c r="X33" s="36">
        <v>84</v>
      </c>
      <c r="Y33" s="36">
        <v>66</v>
      </c>
      <c r="Z33" s="36">
        <v>52</v>
      </c>
      <c r="AA33" s="36">
        <v>38</v>
      </c>
      <c r="AB33" s="36">
        <v>35</v>
      </c>
      <c r="AC33" s="37">
        <v>85</v>
      </c>
      <c r="AD33" s="37">
        <v>68</v>
      </c>
      <c r="AE33" s="36">
        <v>49</v>
      </c>
      <c r="AF33" s="36">
        <v>4</v>
      </c>
      <c r="AG33" s="36">
        <v>255</v>
      </c>
      <c r="AH33" s="36">
        <v>779</v>
      </c>
    </row>
    <row r="34" spans="1:34" s="3" customFormat="1" ht="12.6" customHeight="1">
      <c r="A34" s="10"/>
      <c r="B34" s="11"/>
      <c r="C34" s="11"/>
      <c r="D34" s="11"/>
      <c r="E34" s="32" t="s">
        <v>306</v>
      </c>
      <c r="F34" s="78">
        <f>SUM(G34:AB34)</f>
        <v>2235</v>
      </c>
      <c r="G34" s="13">
        <f t="shared" ref="G34:AH34" si="19">ROUND(G33*0.8,0)</f>
        <v>38</v>
      </c>
      <c r="H34" s="13">
        <f t="shared" si="19"/>
        <v>38</v>
      </c>
      <c r="I34" s="13">
        <f t="shared" si="19"/>
        <v>37</v>
      </c>
      <c r="J34" s="13">
        <f t="shared" si="19"/>
        <v>35</v>
      </c>
      <c r="K34" s="13">
        <f t="shared" si="19"/>
        <v>41</v>
      </c>
      <c r="L34" s="13">
        <f t="shared" si="19"/>
        <v>192</v>
      </c>
      <c r="M34" s="13">
        <f t="shared" si="19"/>
        <v>79</v>
      </c>
      <c r="N34" s="13">
        <f t="shared" si="19"/>
        <v>250</v>
      </c>
      <c r="O34" s="13">
        <f t="shared" si="19"/>
        <v>85</v>
      </c>
      <c r="P34" s="13">
        <f t="shared" si="19"/>
        <v>208</v>
      </c>
      <c r="Q34" s="13">
        <f t="shared" si="19"/>
        <v>195</v>
      </c>
      <c r="R34" s="13">
        <f t="shared" si="19"/>
        <v>185</v>
      </c>
      <c r="S34" s="13">
        <f t="shared" si="19"/>
        <v>162</v>
      </c>
      <c r="T34" s="13">
        <f t="shared" si="19"/>
        <v>147</v>
      </c>
      <c r="U34" s="13">
        <f t="shared" si="19"/>
        <v>131</v>
      </c>
      <c r="V34" s="13">
        <f t="shared" si="19"/>
        <v>106</v>
      </c>
      <c r="W34" s="13">
        <f t="shared" si="19"/>
        <v>86</v>
      </c>
      <c r="X34" s="13">
        <f t="shared" si="19"/>
        <v>67</v>
      </c>
      <c r="Y34" s="13">
        <f t="shared" si="19"/>
        <v>53</v>
      </c>
      <c r="Z34" s="13">
        <f t="shared" si="19"/>
        <v>42</v>
      </c>
      <c r="AA34" s="13">
        <f t="shared" si="19"/>
        <v>30</v>
      </c>
      <c r="AB34" s="13">
        <f t="shared" si="19"/>
        <v>28</v>
      </c>
      <c r="AC34" s="13">
        <f t="shared" si="19"/>
        <v>68</v>
      </c>
      <c r="AD34" s="13">
        <f t="shared" si="19"/>
        <v>54</v>
      </c>
      <c r="AE34" s="13">
        <f t="shared" si="19"/>
        <v>39</v>
      </c>
      <c r="AF34" s="13">
        <f t="shared" si="19"/>
        <v>3</v>
      </c>
      <c r="AG34" s="13">
        <f t="shared" si="19"/>
        <v>204</v>
      </c>
      <c r="AH34" s="13">
        <f t="shared" si="19"/>
        <v>623</v>
      </c>
    </row>
    <row r="35" spans="1:34" s="3" customFormat="1" ht="12.6" customHeight="1">
      <c r="A35" s="10"/>
      <c r="B35" s="11"/>
      <c r="C35" s="11"/>
      <c r="D35" s="11"/>
      <c r="E35" s="32" t="s">
        <v>307</v>
      </c>
      <c r="F35" s="78">
        <f>SUM(G35:AB35)</f>
        <v>558</v>
      </c>
      <c r="G35" s="13">
        <f t="shared" ref="G35:AH35" si="20">ROUND(G33*0.2,0)</f>
        <v>10</v>
      </c>
      <c r="H35" s="13">
        <f t="shared" si="20"/>
        <v>10</v>
      </c>
      <c r="I35" s="13">
        <f t="shared" si="20"/>
        <v>9</v>
      </c>
      <c r="J35" s="13">
        <f t="shared" si="20"/>
        <v>9</v>
      </c>
      <c r="K35" s="13">
        <f t="shared" si="20"/>
        <v>10</v>
      </c>
      <c r="L35" s="13">
        <f t="shared" si="20"/>
        <v>48</v>
      </c>
      <c r="M35" s="13">
        <f t="shared" si="20"/>
        <v>20</v>
      </c>
      <c r="N35" s="13">
        <f t="shared" si="20"/>
        <v>62</v>
      </c>
      <c r="O35" s="13">
        <f t="shared" si="20"/>
        <v>21</v>
      </c>
      <c r="P35" s="13">
        <f t="shared" si="20"/>
        <v>52</v>
      </c>
      <c r="Q35" s="13">
        <f t="shared" si="20"/>
        <v>49</v>
      </c>
      <c r="R35" s="13">
        <f t="shared" si="20"/>
        <v>46</v>
      </c>
      <c r="S35" s="13">
        <f t="shared" si="20"/>
        <v>40</v>
      </c>
      <c r="T35" s="13">
        <f t="shared" si="20"/>
        <v>37</v>
      </c>
      <c r="U35" s="13">
        <f t="shared" si="20"/>
        <v>33</v>
      </c>
      <c r="V35" s="13">
        <f t="shared" si="20"/>
        <v>26</v>
      </c>
      <c r="W35" s="13">
        <f t="shared" si="20"/>
        <v>21</v>
      </c>
      <c r="X35" s="13">
        <f t="shared" si="20"/>
        <v>17</v>
      </c>
      <c r="Y35" s="13">
        <f t="shared" si="20"/>
        <v>13</v>
      </c>
      <c r="Z35" s="13">
        <f t="shared" si="20"/>
        <v>10</v>
      </c>
      <c r="AA35" s="13">
        <f t="shared" si="20"/>
        <v>8</v>
      </c>
      <c r="AB35" s="13">
        <f t="shared" si="20"/>
        <v>7</v>
      </c>
      <c r="AC35" s="13">
        <f t="shared" si="20"/>
        <v>17</v>
      </c>
      <c r="AD35" s="13">
        <f t="shared" si="20"/>
        <v>14</v>
      </c>
      <c r="AE35" s="13">
        <f t="shared" si="20"/>
        <v>10</v>
      </c>
      <c r="AF35" s="13">
        <f t="shared" si="20"/>
        <v>1</v>
      </c>
      <c r="AG35" s="13">
        <f t="shared" si="20"/>
        <v>51</v>
      </c>
      <c r="AH35" s="13">
        <f t="shared" si="20"/>
        <v>156</v>
      </c>
    </row>
    <row r="36" spans="1:34" s="3" customFormat="1" ht="12.6" customHeight="1">
      <c r="A36" s="33" t="s">
        <v>141</v>
      </c>
      <c r="B36" s="34" t="s">
        <v>4</v>
      </c>
      <c r="C36" s="34" t="s">
        <v>1</v>
      </c>
      <c r="D36" s="34" t="s">
        <v>8</v>
      </c>
      <c r="E36" s="35" t="s">
        <v>31</v>
      </c>
      <c r="F36" s="36">
        <v>47919</v>
      </c>
      <c r="G36" s="36">
        <v>816</v>
      </c>
      <c r="H36" s="36">
        <v>812</v>
      </c>
      <c r="I36" s="36">
        <v>813</v>
      </c>
      <c r="J36" s="36">
        <v>815</v>
      </c>
      <c r="K36" s="36">
        <v>812</v>
      </c>
      <c r="L36" s="36">
        <v>4120</v>
      </c>
      <c r="M36" s="36">
        <v>1704</v>
      </c>
      <c r="N36" s="36">
        <v>5323</v>
      </c>
      <c r="O36" s="36">
        <v>1812</v>
      </c>
      <c r="P36" s="36">
        <v>4462</v>
      </c>
      <c r="Q36" s="36">
        <v>4192</v>
      </c>
      <c r="R36" s="36">
        <v>3971</v>
      </c>
      <c r="S36" s="36">
        <v>3465</v>
      </c>
      <c r="T36" s="36">
        <v>3154</v>
      </c>
      <c r="U36" s="36">
        <v>2809</v>
      </c>
      <c r="V36" s="36">
        <v>2273</v>
      </c>
      <c r="W36" s="36">
        <v>1844</v>
      </c>
      <c r="X36" s="36">
        <v>1449</v>
      </c>
      <c r="Y36" s="36">
        <v>1136</v>
      </c>
      <c r="Z36" s="36">
        <v>890</v>
      </c>
      <c r="AA36" s="36">
        <v>647</v>
      </c>
      <c r="AB36" s="36">
        <v>600</v>
      </c>
      <c r="AC36" s="37">
        <v>1434</v>
      </c>
      <c r="AD36" s="37">
        <v>1168</v>
      </c>
      <c r="AE36" s="36">
        <v>822</v>
      </c>
      <c r="AF36" s="36">
        <v>63</v>
      </c>
      <c r="AG36" s="36">
        <v>4373</v>
      </c>
      <c r="AH36" s="36">
        <v>13373</v>
      </c>
    </row>
    <row r="37" spans="1:34" s="3" customFormat="1" ht="12.6" customHeight="1">
      <c r="A37" s="10"/>
      <c r="B37" s="11"/>
      <c r="C37" s="11"/>
      <c r="D37" s="11"/>
      <c r="E37" s="32" t="s">
        <v>308</v>
      </c>
      <c r="F37" s="78">
        <f>SUM(G37:AB37)</f>
        <v>15331</v>
      </c>
      <c r="G37" s="13">
        <f t="shared" ref="G37:AF37" si="21">ROUND(G36*0.32,0)</f>
        <v>261</v>
      </c>
      <c r="H37" s="13">
        <v>259</v>
      </c>
      <c r="I37" s="13">
        <f t="shared" si="21"/>
        <v>260</v>
      </c>
      <c r="J37" s="13">
        <v>260</v>
      </c>
      <c r="K37" s="13">
        <v>259</v>
      </c>
      <c r="L37" s="13">
        <f t="shared" si="21"/>
        <v>1318</v>
      </c>
      <c r="M37" s="13">
        <f t="shared" si="21"/>
        <v>545</v>
      </c>
      <c r="N37" s="13">
        <v>1704</v>
      </c>
      <c r="O37" s="13">
        <v>579</v>
      </c>
      <c r="P37" s="13">
        <v>1427</v>
      </c>
      <c r="Q37" s="13">
        <f t="shared" si="21"/>
        <v>1341</v>
      </c>
      <c r="R37" s="13">
        <f t="shared" si="21"/>
        <v>1271</v>
      </c>
      <c r="S37" s="13">
        <f t="shared" si="21"/>
        <v>1109</v>
      </c>
      <c r="T37" s="13">
        <f t="shared" si="21"/>
        <v>1009</v>
      </c>
      <c r="U37" s="13">
        <f t="shared" si="21"/>
        <v>899</v>
      </c>
      <c r="V37" s="13">
        <v>728</v>
      </c>
      <c r="W37" s="13">
        <v>591</v>
      </c>
      <c r="X37" s="13">
        <v>465</v>
      </c>
      <c r="Y37" s="13">
        <v>363</v>
      </c>
      <c r="Z37" s="13">
        <v>284</v>
      </c>
      <c r="AA37" s="13">
        <f t="shared" si="21"/>
        <v>207</v>
      </c>
      <c r="AB37" s="13">
        <f t="shared" si="21"/>
        <v>192</v>
      </c>
      <c r="AC37" s="13">
        <f t="shared" si="21"/>
        <v>459</v>
      </c>
      <c r="AD37" s="13">
        <v>373</v>
      </c>
      <c r="AE37" s="13">
        <f t="shared" si="21"/>
        <v>263</v>
      </c>
      <c r="AF37" s="13">
        <f t="shared" si="21"/>
        <v>20</v>
      </c>
      <c r="AG37" s="13">
        <v>1400</v>
      </c>
      <c r="AH37" s="13">
        <v>4280</v>
      </c>
    </row>
    <row r="38" spans="1:34" s="3" customFormat="1" ht="12.6" customHeight="1">
      <c r="A38" s="10"/>
      <c r="B38" s="11"/>
      <c r="C38" s="11"/>
      <c r="D38" s="11"/>
      <c r="E38" s="32" t="s">
        <v>309</v>
      </c>
      <c r="F38" s="78">
        <f t="shared" ref="F38:F43" si="22">SUM(G38:AB38)</f>
        <v>6711</v>
      </c>
      <c r="G38" s="13">
        <f t="shared" ref="G38:AH38" si="23">ROUND(G36*0.14,0)</f>
        <v>114</v>
      </c>
      <c r="H38" s="13">
        <f t="shared" si="23"/>
        <v>114</v>
      </c>
      <c r="I38" s="13">
        <f t="shared" si="23"/>
        <v>114</v>
      </c>
      <c r="J38" s="13">
        <f t="shared" si="23"/>
        <v>114</v>
      </c>
      <c r="K38" s="13">
        <f t="shared" si="23"/>
        <v>114</v>
      </c>
      <c r="L38" s="13">
        <f t="shared" si="23"/>
        <v>577</v>
      </c>
      <c r="M38" s="13">
        <f t="shared" si="23"/>
        <v>239</v>
      </c>
      <c r="N38" s="13">
        <f t="shared" si="23"/>
        <v>745</v>
      </c>
      <c r="O38" s="13">
        <f t="shared" si="23"/>
        <v>254</v>
      </c>
      <c r="P38" s="13">
        <f t="shared" si="23"/>
        <v>625</v>
      </c>
      <c r="Q38" s="13">
        <f t="shared" si="23"/>
        <v>587</v>
      </c>
      <c r="R38" s="13">
        <f t="shared" si="23"/>
        <v>556</v>
      </c>
      <c r="S38" s="13">
        <f t="shared" si="23"/>
        <v>485</v>
      </c>
      <c r="T38" s="13">
        <f t="shared" si="23"/>
        <v>442</v>
      </c>
      <c r="U38" s="13">
        <f t="shared" si="23"/>
        <v>393</v>
      </c>
      <c r="V38" s="13">
        <f t="shared" si="23"/>
        <v>318</v>
      </c>
      <c r="W38" s="13">
        <f t="shared" si="23"/>
        <v>258</v>
      </c>
      <c r="X38" s="13">
        <f t="shared" si="23"/>
        <v>203</v>
      </c>
      <c r="Y38" s="13">
        <f t="shared" si="23"/>
        <v>159</v>
      </c>
      <c r="Z38" s="13">
        <f t="shared" si="23"/>
        <v>125</v>
      </c>
      <c r="AA38" s="13">
        <f t="shared" si="23"/>
        <v>91</v>
      </c>
      <c r="AB38" s="13">
        <f t="shared" si="23"/>
        <v>84</v>
      </c>
      <c r="AC38" s="13">
        <f t="shared" si="23"/>
        <v>201</v>
      </c>
      <c r="AD38" s="13">
        <f t="shared" si="23"/>
        <v>164</v>
      </c>
      <c r="AE38" s="13">
        <f t="shared" si="23"/>
        <v>115</v>
      </c>
      <c r="AF38" s="13">
        <f t="shared" si="23"/>
        <v>9</v>
      </c>
      <c r="AG38" s="13">
        <f t="shared" si="23"/>
        <v>612</v>
      </c>
      <c r="AH38" s="13">
        <f t="shared" si="23"/>
        <v>1872</v>
      </c>
    </row>
    <row r="39" spans="1:34" s="3" customFormat="1" ht="12.6" customHeight="1">
      <c r="A39" s="10"/>
      <c r="B39" s="11"/>
      <c r="C39" s="11"/>
      <c r="D39" s="11"/>
      <c r="E39" s="32" t="s">
        <v>310</v>
      </c>
      <c r="F39" s="78">
        <f t="shared" si="22"/>
        <v>8146</v>
      </c>
      <c r="G39" s="13">
        <f t="shared" ref="G39:AH39" si="24">ROUND(G36*0.17,0)</f>
        <v>139</v>
      </c>
      <c r="H39" s="13">
        <f t="shared" si="24"/>
        <v>138</v>
      </c>
      <c r="I39" s="13">
        <f t="shared" si="24"/>
        <v>138</v>
      </c>
      <c r="J39" s="13">
        <f t="shared" si="24"/>
        <v>139</v>
      </c>
      <c r="K39" s="13">
        <f t="shared" si="24"/>
        <v>138</v>
      </c>
      <c r="L39" s="13">
        <f t="shared" si="24"/>
        <v>700</v>
      </c>
      <c r="M39" s="13">
        <f t="shared" si="24"/>
        <v>290</v>
      </c>
      <c r="N39" s="13">
        <f t="shared" si="24"/>
        <v>905</v>
      </c>
      <c r="O39" s="13">
        <f t="shared" si="24"/>
        <v>308</v>
      </c>
      <c r="P39" s="13">
        <f t="shared" si="24"/>
        <v>759</v>
      </c>
      <c r="Q39" s="13">
        <f t="shared" si="24"/>
        <v>713</v>
      </c>
      <c r="R39" s="13">
        <f t="shared" si="24"/>
        <v>675</v>
      </c>
      <c r="S39" s="13">
        <f t="shared" si="24"/>
        <v>589</v>
      </c>
      <c r="T39" s="13">
        <f t="shared" si="24"/>
        <v>536</v>
      </c>
      <c r="U39" s="13">
        <f t="shared" si="24"/>
        <v>478</v>
      </c>
      <c r="V39" s="13">
        <f t="shared" si="24"/>
        <v>386</v>
      </c>
      <c r="W39" s="13">
        <f t="shared" si="24"/>
        <v>313</v>
      </c>
      <c r="X39" s="13">
        <f t="shared" si="24"/>
        <v>246</v>
      </c>
      <c r="Y39" s="13">
        <f t="shared" si="24"/>
        <v>193</v>
      </c>
      <c r="Z39" s="13">
        <f t="shared" si="24"/>
        <v>151</v>
      </c>
      <c r="AA39" s="13">
        <f t="shared" si="24"/>
        <v>110</v>
      </c>
      <c r="AB39" s="13">
        <f t="shared" si="24"/>
        <v>102</v>
      </c>
      <c r="AC39" s="13">
        <f t="shared" si="24"/>
        <v>244</v>
      </c>
      <c r="AD39" s="13">
        <f t="shared" si="24"/>
        <v>199</v>
      </c>
      <c r="AE39" s="13">
        <f t="shared" si="24"/>
        <v>140</v>
      </c>
      <c r="AF39" s="13">
        <f t="shared" si="24"/>
        <v>11</v>
      </c>
      <c r="AG39" s="13">
        <f t="shared" si="24"/>
        <v>743</v>
      </c>
      <c r="AH39" s="13">
        <f t="shared" si="24"/>
        <v>2273</v>
      </c>
    </row>
    <row r="40" spans="1:34" s="3" customFormat="1" ht="12.6" customHeight="1">
      <c r="A40" s="10"/>
      <c r="B40" s="11"/>
      <c r="C40" s="11"/>
      <c r="D40" s="11"/>
      <c r="E40" s="32" t="s">
        <v>311</v>
      </c>
      <c r="F40" s="78">
        <f t="shared" si="22"/>
        <v>4791</v>
      </c>
      <c r="G40" s="13">
        <f t="shared" ref="G40:AH40" si="25">ROUND(G36*0.1,0)</f>
        <v>82</v>
      </c>
      <c r="H40" s="13">
        <f t="shared" si="25"/>
        <v>81</v>
      </c>
      <c r="I40" s="13">
        <f t="shared" si="25"/>
        <v>81</v>
      </c>
      <c r="J40" s="13">
        <f t="shared" si="25"/>
        <v>82</v>
      </c>
      <c r="K40" s="13">
        <f t="shared" si="25"/>
        <v>81</v>
      </c>
      <c r="L40" s="13">
        <f t="shared" si="25"/>
        <v>412</v>
      </c>
      <c r="M40" s="13">
        <f t="shared" si="25"/>
        <v>170</v>
      </c>
      <c r="N40" s="13">
        <f t="shared" si="25"/>
        <v>532</v>
      </c>
      <c r="O40" s="13">
        <f t="shared" si="25"/>
        <v>181</v>
      </c>
      <c r="P40" s="13">
        <f t="shared" si="25"/>
        <v>446</v>
      </c>
      <c r="Q40" s="13">
        <f t="shared" si="25"/>
        <v>419</v>
      </c>
      <c r="R40" s="13">
        <f t="shared" si="25"/>
        <v>397</v>
      </c>
      <c r="S40" s="13">
        <f t="shared" si="25"/>
        <v>347</v>
      </c>
      <c r="T40" s="13">
        <f t="shared" si="25"/>
        <v>315</v>
      </c>
      <c r="U40" s="13">
        <f t="shared" si="25"/>
        <v>281</v>
      </c>
      <c r="V40" s="13">
        <f t="shared" si="25"/>
        <v>227</v>
      </c>
      <c r="W40" s="13">
        <f t="shared" si="25"/>
        <v>184</v>
      </c>
      <c r="X40" s="13">
        <f t="shared" si="25"/>
        <v>145</v>
      </c>
      <c r="Y40" s="13">
        <f t="shared" si="25"/>
        <v>114</v>
      </c>
      <c r="Z40" s="13">
        <f t="shared" si="25"/>
        <v>89</v>
      </c>
      <c r="AA40" s="13">
        <f t="shared" si="25"/>
        <v>65</v>
      </c>
      <c r="AB40" s="13">
        <f t="shared" si="25"/>
        <v>60</v>
      </c>
      <c r="AC40" s="13">
        <f t="shared" si="25"/>
        <v>143</v>
      </c>
      <c r="AD40" s="13">
        <f t="shared" si="25"/>
        <v>117</v>
      </c>
      <c r="AE40" s="13">
        <f t="shared" si="25"/>
        <v>82</v>
      </c>
      <c r="AF40" s="13">
        <f t="shared" si="25"/>
        <v>6</v>
      </c>
      <c r="AG40" s="13">
        <f t="shared" si="25"/>
        <v>437</v>
      </c>
      <c r="AH40" s="13">
        <f t="shared" si="25"/>
        <v>1337</v>
      </c>
    </row>
    <row r="41" spans="1:34" s="3" customFormat="1" ht="12.6" customHeight="1">
      <c r="A41" s="10"/>
      <c r="B41" s="11"/>
      <c r="C41" s="11"/>
      <c r="D41" s="11"/>
      <c r="E41" s="32" t="s">
        <v>312</v>
      </c>
      <c r="F41" s="78">
        <f t="shared" si="22"/>
        <v>4311</v>
      </c>
      <c r="G41" s="13">
        <f t="shared" ref="G41:AH41" si="26">ROUND(G36*0.09,0)</f>
        <v>73</v>
      </c>
      <c r="H41" s="13">
        <f t="shared" si="26"/>
        <v>73</v>
      </c>
      <c r="I41" s="13">
        <f t="shared" si="26"/>
        <v>73</v>
      </c>
      <c r="J41" s="13">
        <f t="shared" si="26"/>
        <v>73</v>
      </c>
      <c r="K41" s="13">
        <f t="shared" si="26"/>
        <v>73</v>
      </c>
      <c r="L41" s="13">
        <f t="shared" si="26"/>
        <v>371</v>
      </c>
      <c r="M41" s="13">
        <f t="shared" si="26"/>
        <v>153</v>
      </c>
      <c r="N41" s="13">
        <f t="shared" si="26"/>
        <v>479</v>
      </c>
      <c r="O41" s="13">
        <f t="shared" si="26"/>
        <v>163</v>
      </c>
      <c r="P41" s="13">
        <f t="shared" si="26"/>
        <v>402</v>
      </c>
      <c r="Q41" s="13">
        <f t="shared" si="26"/>
        <v>377</v>
      </c>
      <c r="R41" s="13">
        <f t="shared" si="26"/>
        <v>357</v>
      </c>
      <c r="S41" s="13">
        <f t="shared" si="26"/>
        <v>312</v>
      </c>
      <c r="T41" s="13">
        <f t="shared" si="26"/>
        <v>284</v>
      </c>
      <c r="U41" s="13">
        <f t="shared" si="26"/>
        <v>253</v>
      </c>
      <c r="V41" s="13">
        <f t="shared" si="26"/>
        <v>205</v>
      </c>
      <c r="W41" s="13">
        <f t="shared" si="26"/>
        <v>166</v>
      </c>
      <c r="X41" s="13">
        <f t="shared" si="26"/>
        <v>130</v>
      </c>
      <c r="Y41" s="13">
        <f t="shared" si="26"/>
        <v>102</v>
      </c>
      <c r="Z41" s="13">
        <f t="shared" si="26"/>
        <v>80</v>
      </c>
      <c r="AA41" s="13">
        <f t="shared" si="26"/>
        <v>58</v>
      </c>
      <c r="AB41" s="13">
        <f t="shared" si="26"/>
        <v>54</v>
      </c>
      <c r="AC41" s="13">
        <f t="shared" si="26"/>
        <v>129</v>
      </c>
      <c r="AD41" s="13">
        <f t="shared" si="26"/>
        <v>105</v>
      </c>
      <c r="AE41" s="13">
        <f t="shared" si="26"/>
        <v>74</v>
      </c>
      <c r="AF41" s="13">
        <f t="shared" si="26"/>
        <v>6</v>
      </c>
      <c r="AG41" s="13">
        <f t="shared" si="26"/>
        <v>394</v>
      </c>
      <c r="AH41" s="13">
        <f t="shared" si="26"/>
        <v>1204</v>
      </c>
    </row>
    <row r="42" spans="1:34" s="3" customFormat="1" ht="12.6" customHeight="1">
      <c r="A42" s="10"/>
      <c r="B42" s="11"/>
      <c r="C42" s="11"/>
      <c r="D42" s="11"/>
      <c r="E42" s="32" t="s">
        <v>313</v>
      </c>
      <c r="F42" s="78">
        <f t="shared" si="22"/>
        <v>6231</v>
      </c>
      <c r="G42" s="13">
        <f t="shared" ref="G42:AH42" si="27">ROUND(G36*0.13,0)</f>
        <v>106</v>
      </c>
      <c r="H42" s="13">
        <f t="shared" si="27"/>
        <v>106</v>
      </c>
      <c r="I42" s="13">
        <f t="shared" si="27"/>
        <v>106</v>
      </c>
      <c r="J42" s="13">
        <f t="shared" si="27"/>
        <v>106</v>
      </c>
      <c r="K42" s="13">
        <f t="shared" si="27"/>
        <v>106</v>
      </c>
      <c r="L42" s="13">
        <f t="shared" si="27"/>
        <v>536</v>
      </c>
      <c r="M42" s="13">
        <f t="shared" si="27"/>
        <v>222</v>
      </c>
      <c r="N42" s="13">
        <f t="shared" si="27"/>
        <v>692</v>
      </c>
      <c r="O42" s="13">
        <f t="shared" si="27"/>
        <v>236</v>
      </c>
      <c r="P42" s="13">
        <f t="shared" si="27"/>
        <v>580</v>
      </c>
      <c r="Q42" s="13">
        <f t="shared" si="27"/>
        <v>545</v>
      </c>
      <c r="R42" s="13">
        <f t="shared" si="27"/>
        <v>516</v>
      </c>
      <c r="S42" s="13">
        <f t="shared" si="27"/>
        <v>450</v>
      </c>
      <c r="T42" s="13">
        <f t="shared" si="27"/>
        <v>410</v>
      </c>
      <c r="U42" s="13">
        <f t="shared" si="27"/>
        <v>365</v>
      </c>
      <c r="V42" s="13">
        <f t="shared" si="27"/>
        <v>295</v>
      </c>
      <c r="W42" s="13">
        <f t="shared" si="27"/>
        <v>240</v>
      </c>
      <c r="X42" s="13">
        <f t="shared" si="27"/>
        <v>188</v>
      </c>
      <c r="Y42" s="13">
        <f t="shared" si="27"/>
        <v>148</v>
      </c>
      <c r="Z42" s="13">
        <f t="shared" si="27"/>
        <v>116</v>
      </c>
      <c r="AA42" s="13">
        <f t="shared" si="27"/>
        <v>84</v>
      </c>
      <c r="AB42" s="13">
        <f t="shared" si="27"/>
        <v>78</v>
      </c>
      <c r="AC42" s="13">
        <f t="shared" si="27"/>
        <v>186</v>
      </c>
      <c r="AD42" s="13">
        <f t="shared" si="27"/>
        <v>152</v>
      </c>
      <c r="AE42" s="13">
        <f t="shared" si="27"/>
        <v>107</v>
      </c>
      <c r="AF42" s="13">
        <f t="shared" si="27"/>
        <v>8</v>
      </c>
      <c r="AG42" s="13">
        <f t="shared" si="27"/>
        <v>568</v>
      </c>
      <c r="AH42" s="13">
        <f t="shared" si="27"/>
        <v>1738</v>
      </c>
    </row>
    <row r="43" spans="1:34" s="3" customFormat="1" ht="12.6" customHeight="1">
      <c r="A43" s="10"/>
      <c r="B43" s="11"/>
      <c r="C43" s="11"/>
      <c r="D43" s="11"/>
      <c r="E43" s="32" t="s">
        <v>314</v>
      </c>
      <c r="F43" s="78">
        <f t="shared" si="22"/>
        <v>2398</v>
      </c>
      <c r="G43" s="13">
        <f t="shared" ref="G43:AH43" si="28">ROUND(G36*0.05,0)</f>
        <v>41</v>
      </c>
      <c r="H43" s="13">
        <f t="shared" si="28"/>
        <v>41</v>
      </c>
      <c r="I43" s="13">
        <f t="shared" si="28"/>
        <v>41</v>
      </c>
      <c r="J43" s="13">
        <f t="shared" si="28"/>
        <v>41</v>
      </c>
      <c r="K43" s="13">
        <f t="shared" si="28"/>
        <v>41</v>
      </c>
      <c r="L43" s="13">
        <f t="shared" si="28"/>
        <v>206</v>
      </c>
      <c r="M43" s="13">
        <f t="shared" si="28"/>
        <v>85</v>
      </c>
      <c r="N43" s="13">
        <f t="shared" si="28"/>
        <v>266</v>
      </c>
      <c r="O43" s="13">
        <f t="shared" si="28"/>
        <v>91</v>
      </c>
      <c r="P43" s="13">
        <f t="shared" si="28"/>
        <v>223</v>
      </c>
      <c r="Q43" s="13">
        <f t="shared" si="28"/>
        <v>210</v>
      </c>
      <c r="R43" s="13">
        <f t="shared" si="28"/>
        <v>199</v>
      </c>
      <c r="S43" s="13">
        <f t="shared" si="28"/>
        <v>173</v>
      </c>
      <c r="T43" s="13">
        <f t="shared" si="28"/>
        <v>158</v>
      </c>
      <c r="U43" s="13">
        <f t="shared" si="28"/>
        <v>140</v>
      </c>
      <c r="V43" s="13">
        <f t="shared" si="28"/>
        <v>114</v>
      </c>
      <c r="W43" s="13">
        <f t="shared" si="28"/>
        <v>92</v>
      </c>
      <c r="X43" s="13">
        <f t="shared" si="28"/>
        <v>72</v>
      </c>
      <c r="Y43" s="13">
        <f t="shared" si="28"/>
        <v>57</v>
      </c>
      <c r="Z43" s="13">
        <f t="shared" si="28"/>
        <v>45</v>
      </c>
      <c r="AA43" s="13">
        <f t="shared" si="28"/>
        <v>32</v>
      </c>
      <c r="AB43" s="13">
        <f t="shared" si="28"/>
        <v>30</v>
      </c>
      <c r="AC43" s="13">
        <f t="shared" si="28"/>
        <v>72</v>
      </c>
      <c r="AD43" s="13">
        <f t="shared" si="28"/>
        <v>58</v>
      </c>
      <c r="AE43" s="13">
        <f t="shared" si="28"/>
        <v>41</v>
      </c>
      <c r="AF43" s="13">
        <f t="shared" si="28"/>
        <v>3</v>
      </c>
      <c r="AG43" s="13">
        <f t="shared" si="28"/>
        <v>219</v>
      </c>
      <c r="AH43" s="13">
        <f t="shared" si="28"/>
        <v>669</v>
      </c>
    </row>
    <row r="44" spans="1:34" s="3" customFormat="1" ht="12.6" customHeight="1">
      <c r="A44" s="10"/>
      <c r="B44" s="11"/>
      <c r="C44" s="11"/>
      <c r="D44" s="11"/>
      <c r="E44" s="32" t="s">
        <v>315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20"/>
      <c r="AD44" s="20"/>
      <c r="AE44" s="13"/>
      <c r="AF44" s="13"/>
      <c r="AG44" s="13"/>
      <c r="AH44" s="13"/>
    </row>
    <row r="45" spans="1:34" s="3" customFormat="1" ht="12.6" customHeight="1">
      <c r="A45" s="33" t="s">
        <v>142</v>
      </c>
      <c r="B45" s="34" t="s">
        <v>4</v>
      </c>
      <c r="C45" s="34" t="s">
        <v>1</v>
      </c>
      <c r="D45" s="34" t="s">
        <v>9</v>
      </c>
      <c r="E45" s="35" t="s">
        <v>32</v>
      </c>
      <c r="F45" s="36">
        <v>25151</v>
      </c>
      <c r="G45" s="36">
        <v>428</v>
      </c>
      <c r="H45" s="36">
        <v>426</v>
      </c>
      <c r="I45" s="36">
        <v>427</v>
      </c>
      <c r="J45" s="36">
        <v>425</v>
      </c>
      <c r="K45" s="36">
        <v>429</v>
      </c>
      <c r="L45" s="36">
        <v>2162</v>
      </c>
      <c r="M45" s="36">
        <v>895</v>
      </c>
      <c r="N45" s="36">
        <v>2793</v>
      </c>
      <c r="O45" s="36">
        <v>951</v>
      </c>
      <c r="P45" s="36">
        <v>2342</v>
      </c>
      <c r="Q45" s="36">
        <v>2200</v>
      </c>
      <c r="R45" s="36">
        <v>2086</v>
      </c>
      <c r="S45" s="36">
        <v>1819</v>
      </c>
      <c r="T45" s="36">
        <v>1655</v>
      </c>
      <c r="U45" s="36">
        <v>1475</v>
      </c>
      <c r="V45" s="36">
        <v>1193</v>
      </c>
      <c r="W45" s="36">
        <v>968</v>
      </c>
      <c r="X45" s="36">
        <v>760</v>
      </c>
      <c r="Y45" s="36">
        <v>596</v>
      </c>
      <c r="Z45" s="36">
        <v>467</v>
      </c>
      <c r="AA45" s="36">
        <v>339</v>
      </c>
      <c r="AB45" s="36">
        <v>315</v>
      </c>
      <c r="AC45" s="37">
        <v>753</v>
      </c>
      <c r="AD45" s="37">
        <v>613</v>
      </c>
      <c r="AE45" s="36">
        <v>432</v>
      </c>
      <c r="AF45" s="36">
        <v>33</v>
      </c>
      <c r="AG45" s="36">
        <v>2295</v>
      </c>
      <c r="AH45" s="36">
        <v>7019</v>
      </c>
    </row>
    <row r="46" spans="1:34" s="3" customFormat="1" ht="12.6" customHeight="1">
      <c r="A46" s="10"/>
      <c r="B46" s="11"/>
      <c r="C46" s="11"/>
      <c r="D46" s="11"/>
      <c r="E46" s="32" t="s">
        <v>316</v>
      </c>
      <c r="F46" s="78">
        <f>SUM(G46:AB46)</f>
        <v>6783</v>
      </c>
      <c r="G46" s="13">
        <v>115</v>
      </c>
      <c r="H46" s="13">
        <f t="shared" ref="H46:AH46" si="29">ROUND(H45*0.27,0)</f>
        <v>115</v>
      </c>
      <c r="I46" s="13">
        <f t="shared" si="29"/>
        <v>115</v>
      </c>
      <c r="J46" s="13">
        <v>114</v>
      </c>
      <c r="K46" s="13">
        <f t="shared" si="29"/>
        <v>116</v>
      </c>
      <c r="L46" s="13">
        <f t="shared" si="29"/>
        <v>584</v>
      </c>
      <c r="M46" s="13">
        <v>241</v>
      </c>
      <c r="N46" s="13">
        <v>752</v>
      </c>
      <c r="O46" s="13">
        <v>255</v>
      </c>
      <c r="P46" s="13">
        <v>633</v>
      </c>
      <c r="Q46" s="13">
        <f t="shared" si="29"/>
        <v>594</v>
      </c>
      <c r="R46" s="13">
        <v>564</v>
      </c>
      <c r="S46" s="13">
        <f t="shared" si="29"/>
        <v>491</v>
      </c>
      <c r="T46" s="13">
        <v>446</v>
      </c>
      <c r="U46" s="13">
        <v>397</v>
      </c>
      <c r="V46" s="13">
        <v>320</v>
      </c>
      <c r="W46" s="13">
        <f t="shared" si="29"/>
        <v>261</v>
      </c>
      <c r="X46" s="13">
        <f t="shared" si="29"/>
        <v>205</v>
      </c>
      <c r="Y46" s="13">
        <f t="shared" si="29"/>
        <v>161</v>
      </c>
      <c r="Z46" s="13">
        <v>127</v>
      </c>
      <c r="AA46" s="13">
        <f t="shared" si="29"/>
        <v>92</v>
      </c>
      <c r="AB46" s="13">
        <f t="shared" si="29"/>
        <v>85</v>
      </c>
      <c r="AC46" s="13">
        <v>202</v>
      </c>
      <c r="AD46" s="13">
        <v>164</v>
      </c>
      <c r="AE46" s="13">
        <f t="shared" si="29"/>
        <v>117</v>
      </c>
      <c r="AF46" s="13">
        <v>8</v>
      </c>
      <c r="AG46" s="13">
        <v>619</v>
      </c>
      <c r="AH46" s="13">
        <f t="shared" si="29"/>
        <v>1895</v>
      </c>
    </row>
    <row r="47" spans="1:34" s="3" customFormat="1" ht="12.6" customHeight="1">
      <c r="A47" s="10"/>
      <c r="B47" s="11"/>
      <c r="C47" s="11"/>
      <c r="D47" s="11"/>
      <c r="E47" s="32" t="s">
        <v>317</v>
      </c>
      <c r="F47" s="78">
        <f t="shared" ref="F47:F70" si="30">SUM(G47:AB47)</f>
        <v>3522</v>
      </c>
      <c r="G47" s="13">
        <f t="shared" ref="G47:AH47" si="31">ROUND(G45*0.14,0)</f>
        <v>60</v>
      </c>
      <c r="H47" s="13">
        <f t="shared" si="31"/>
        <v>60</v>
      </c>
      <c r="I47" s="13">
        <f t="shared" si="31"/>
        <v>60</v>
      </c>
      <c r="J47" s="13">
        <f t="shared" si="31"/>
        <v>60</v>
      </c>
      <c r="K47" s="13">
        <f t="shared" si="31"/>
        <v>60</v>
      </c>
      <c r="L47" s="13">
        <f t="shared" si="31"/>
        <v>303</v>
      </c>
      <c r="M47" s="13">
        <f t="shared" si="31"/>
        <v>125</v>
      </c>
      <c r="N47" s="13">
        <f t="shared" si="31"/>
        <v>391</v>
      </c>
      <c r="O47" s="13">
        <f t="shared" si="31"/>
        <v>133</v>
      </c>
      <c r="P47" s="13">
        <f t="shared" si="31"/>
        <v>328</v>
      </c>
      <c r="Q47" s="13">
        <f t="shared" si="31"/>
        <v>308</v>
      </c>
      <c r="R47" s="13">
        <f t="shared" si="31"/>
        <v>292</v>
      </c>
      <c r="S47" s="13">
        <f t="shared" si="31"/>
        <v>255</v>
      </c>
      <c r="T47" s="13">
        <f t="shared" si="31"/>
        <v>232</v>
      </c>
      <c r="U47" s="13">
        <f t="shared" si="31"/>
        <v>207</v>
      </c>
      <c r="V47" s="13">
        <f t="shared" si="31"/>
        <v>167</v>
      </c>
      <c r="W47" s="13">
        <f t="shared" si="31"/>
        <v>136</v>
      </c>
      <c r="X47" s="13">
        <f t="shared" si="31"/>
        <v>106</v>
      </c>
      <c r="Y47" s="13">
        <f t="shared" si="31"/>
        <v>83</v>
      </c>
      <c r="Z47" s="13">
        <f t="shared" si="31"/>
        <v>65</v>
      </c>
      <c r="AA47" s="13">
        <f t="shared" si="31"/>
        <v>47</v>
      </c>
      <c r="AB47" s="13">
        <f t="shared" si="31"/>
        <v>44</v>
      </c>
      <c r="AC47" s="13">
        <f t="shared" si="31"/>
        <v>105</v>
      </c>
      <c r="AD47" s="13">
        <f t="shared" si="31"/>
        <v>86</v>
      </c>
      <c r="AE47" s="13">
        <f t="shared" si="31"/>
        <v>60</v>
      </c>
      <c r="AF47" s="13">
        <f t="shared" si="31"/>
        <v>5</v>
      </c>
      <c r="AG47" s="13">
        <f t="shared" si="31"/>
        <v>321</v>
      </c>
      <c r="AH47" s="13">
        <f t="shared" si="31"/>
        <v>983</v>
      </c>
    </row>
    <row r="48" spans="1:34" s="3" customFormat="1" ht="12.6" customHeight="1">
      <c r="A48" s="10"/>
      <c r="B48" s="11"/>
      <c r="C48" s="11"/>
      <c r="D48" s="11"/>
      <c r="E48" s="32" t="s">
        <v>318</v>
      </c>
      <c r="F48" s="78">
        <f t="shared" si="30"/>
        <v>5030</v>
      </c>
      <c r="G48" s="13">
        <f t="shared" ref="G48:AH48" si="32">ROUND(G45*0.2,0)</f>
        <v>86</v>
      </c>
      <c r="H48" s="13">
        <f t="shared" si="32"/>
        <v>85</v>
      </c>
      <c r="I48" s="13">
        <f t="shared" si="32"/>
        <v>85</v>
      </c>
      <c r="J48" s="13">
        <f t="shared" si="32"/>
        <v>85</v>
      </c>
      <c r="K48" s="13">
        <f t="shared" si="32"/>
        <v>86</v>
      </c>
      <c r="L48" s="13">
        <f t="shared" si="32"/>
        <v>432</v>
      </c>
      <c r="M48" s="13">
        <f t="shared" si="32"/>
        <v>179</v>
      </c>
      <c r="N48" s="13">
        <f t="shared" si="32"/>
        <v>559</v>
      </c>
      <c r="O48" s="13">
        <f t="shared" si="32"/>
        <v>190</v>
      </c>
      <c r="P48" s="13">
        <f t="shared" si="32"/>
        <v>468</v>
      </c>
      <c r="Q48" s="13">
        <f t="shared" si="32"/>
        <v>440</v>
      </c>
      <c r="R48" s="13">
        <f t="shared" si="32"/>
        <v>417</v>
      </c>
      <c r="S48" s="13">
        <f t="shared" si="32"/>
        <v>364</v>
      </c>
      <c r="T48" s="13">
        <f t="shared" si="32"/>
        <v>331</v>
      </c>
      <c r="U48" s="13">
        <f t="shared" si="32"/>
        <v>295</v>
      </c>
      <c r="V48" s="13">
        <f t="shared" si="32"/>
        <v>239</v>
      </c>
      <c r="W48" s="13">
        <f t="shared" si="32"/>
        <v>194</v>
      </c>
      <c r="X48" s="13">
        <f t="shared" si="32"/>
        <v>152</v>
      </c>
      <c r="Y48" s="13">
        <f t="shared" si="32"/>
        <v>119</v>
      </c>
      <c r="Z48" s="13">
        <f t="shared" si="32"/>
        <v>93</v>
      </c>
      <c r="AA48" s="13">
        <f t="shared" si="32"/>
        <v>68</v>
      </c>
      <c r="AB48" s="13">
        <f t="shared" si="32"/>
        <v>63</v>
      </c>
      <c r="AC48" s="13">
        <f t="shared" si="32"/>
        <v>151</v>
      </c>
      <c r="AD48" s="13">
        <f t="shared" si="32"/>
        <v>123</v>
      </c>
      <c r="AE48" s="13">
        <f t="shared" si="32"/>
        <v>86</v>
      </c>
      <c r="AF48" s="13">
        <f t="shared" si="32"/>
        <v>7</v>
      </c>
      <c r="AG48" s="13">
        <f t="shared" si="32"/>
        <v>459</v>
      </c>
      <c r="AH48" s="13">
        <f t="shared" si="32"/>
        <v>1404</v>
      </c>
    </row>
    <row r="49" spans="1:34" s="3" customFormat="1" ht="12.6" customHeight="1">
      <c r="A49" s="10"/>
      <c r="B49" s="11"/>
      <c r="C49" s="11"/>
      <c r="D49" s="11"/>
      <c r="E49" s="32" t="s">
        <v>319</v>
      </c>
      <c r="F49" s="78">
        <f t="shared" si="30"/>
        <v>1257</v>
      </c>
      <c r="G49" s="13">
        <f t="shared" ref="G49:AH49" si="33">ROUND(G45*0.05,0)</f>
        <v>21</v>
      </c>
      <c r="H49" s="13">
        <f t="shared" si="33"/>
        <v>21</v>
      </c>
      <c r="I49" s="13">
        <f t="shared" si="33"/>
        <v>21</v>
      </c>
      <c r="J49" s="13">
        <f t="shared" si="33"/>
        <v>21</v>
      </c>
      <c r="K49" s="13">
        <f t="shared" si="33"/>
        <v>21</v>
      </c>
      <c r="L49" s="13">
        <f t="shared" si="33"/>
        <v>108</v>
      </c>
      <c r="M49" s="13">
        <f t="shared" si="33"/>
        <v>45</v>
      </c>
      <c r="N49" s="13">
        <f t="shared" si="33"/>
        <v>140</v>
      </c>
      <c r="O49" s="13">
        <f t="shared" si="33"/>
        <v>48</v>
      </c>
      <c r="P49" s="13">
        <f t="shared" si="33"/>
        <v>117</v>
      </c>
      <c r="Q49" s="13">
        <f t="shared" si="33"/>
        <v>110</v>
      </c>
      <c r="R49" s="13">
        <f t="shared" si="33"/>
        <v>104</v>
      </c>
      <c r="S49" s="13">
        <f t="shared" si="33"/>
        <v>91</v>
      </c>
      <c r="T49" s="13">
        <f t="shared" si="33"/>
        <v>83</v>
      </c>
      <c r="U49" s="13">
        <f t="shared" si="33"/>
        <v>74</v>
      </c>
      <c r="V49" s="13">
        <f t="shared" si="33"/>
        <v>60</v>
      </c>
      <c r="W49" s="13">
        <f t="shared" si="33"/>
        <v>48</v>
      </c>
      <c r="X49" s="13">
        <f t="shared" si="33"/>
        <v>38</v>
      </c>
      <c r="Y49" s="13">
        <f t="shared" si="33"/>
        <v>30</v>
      </c>
      <c r="Z49" s="13">
        <f t="shared" si="33"/>
        <v>23</v>
      </c>
      <c r="AA49" s="13">
        <f t="shared" si="33"/>
        <v>17</v>
      </c>
      <c r="AB49" s="13">
        <f t="shared" si="33"/>
        <v>16</v>
      </c>
      <c r="AC49" s="13">
        <f t="shared" si="33"/>
        <v>38</v>
      </c>
      <c r="AD49" s="13">
        <f t="shared" si="33"/>
        <v>31</v>
      </c>
      <c r="AE49" s="13">
        <f t="shared" si="33"/>
        <v>22</v>
      </c>
      <c r="AF49" s="13">
        <f t="shared" si="33"/>
        <v>2</v>
      </c>
      <c r="AG49" s="13">
        <f t="shared" si="33"/>
        <v>115</v>
      </c>
      <c r="AH49" s="13">
        <f t="shared" si="33"/>
        <v>351</v>
      </c>
    </row>
    <row r="50" spans="1:34" s="3" customFormat="1" ht="12.6" customHeight="1">
      <c r="A50" s="10"/>
      <c r="B50" s="11"/>
      <c r="C50" s="11"/>
      <c r="D50" s="11"/>
      <c r="E50" s="32" t="s">
        <v>320</v>
      </c>
      <c r="F50" s="78">
        <f t="shared" si="30"/>
        <v>1257</v>
      </c>
      <c r="G50" s="13">
        <f t="shared" ref="G50:AH50" si="34">ROUND(G45*0.05,0)</f>
        <v>21</v>
      </c>
      <c r="H50" s="13">
        <f t="shared" si="34"/>
        <v>21</v>
      </c>
      <c r="I50" s="13">
        <f t="shared" si="34"/>
        <v>21</v>
      </c>
      <c r="J50" s="13">
        <f t="shared" si="34"/>
        <v>21</v>
      </c>
      <c r="K50" s="13">
        <f t="shared" si="34"/>
        <v>21</v>
      </c>
      <c r="L50" s="13">
        <f t="shared" si="34"/>
        <v>108</v>
      </c>
      <c r="M50" s="13">
        <f t="shared" si="34"/>
        <v>45</v>
      </c>
      <c r="N50" s="13">
        <f t="shared" si="34"/>
        <v>140</v>
      </c>
      <c r="O50" s="13">
        <f t="shared" si="34"/>
        <v>48</v>
      </c>
      <c r="P50" s="13">
        <f t="shared" si="34"/>
        <v>117</v>
      </c>
      <c r="Q50" s="13">
        <f t="shared" si="34"/>
        <v>110</v>
      </c>
      <c r="R50" s="13">
        <f t="shared" si="34"/>
        <v>104</v>
      </c>
      <c r="S50" s="13">
        <f t="shared" si="34"/>
        <v>91</v>
      </c>
      <c r="T50" s="13">
        <f t="shared" si="34"/>
        <v>83</v>
      </c>
      <c r="U50" s="13">
        <f t="shared" si="34"/>
        <v>74</v>
      </c>
      <c r="V50" s="13">
        <f t="shared" si="34"/>
        <v>60</v>
      </c>
      <c r="W50" s="13">
        <f t="shared" si="34"/>
        <v>48</v>
      </c>
      <c r="X50" s="13">
        <f t="shared" si="34"/>
        <v>38</v>
      </c>
      <c r="Y50" s="13">
        <f t="shared" si="34"/>
        <v>30</v>
      </c>
      <c r="Z50" s="13">
        <f t="shared" si="34"/>
        <v>23</v>
      </c>
      <c r="AA50" s="13">
        <f t="shared" si="34"/>
        <v>17</v>
      </c>
      <c r="AB50" s="13">
        <f t="shared" si="34"/>
        <v>16</v>
      </c>
      <c r="AC50" s="13">
        <f t="shared" si="34"/>
        <v>38</v>
      </c>
      <c r="AD50" s="13">
        <f t="shared" si="34"/>
        <v>31</v>
      </c>
      <c r="AE50" s="13">
        <f t="shared" si="34"/>
        <v>22</v>
      </c>
      <c r="AF50" s="13">
        <f t="shared" si="34"/>
        <v>2</v>
      </c>
      <c r="AG50" s="13">
        <f t="shared" si="34"/>
        <v>115</v>
      </c>
      <c r="AH50" s="13">
        <f t="shared" si="34"/>
        <v>351</v>
      </c>
    </row>
    <row r="51" spans="1:34" s="3" customFormat="1" ht="12.6" customHeight="1">
      <c r="A51" s="10"/>
      <c r="B51" s="11"/>
      <c r="C51" s="11"/>
      <c r="D51" s="11"/>
      <c r="E51" s="32" t="s">
        <v>321</v>
      </c>
      <c r="F51" s="78">
        <f t="shared" si="30"/>
        <v>3269</v>
      </c>
      <c r="G51" s="13">
        <f t="shared" ref="G51:AH51" si="35">ROUND(G45*0.13,0)</f>
        <v>56</v>
      </c>
      <c r="H51" s="13">
        <f t="shared" si="35"/>
        <v>55</v>
      </c>
      <c r="I51" s="13">
        <f t="shared" si="35"/>
        <v>56</v>
      </c>
      <c r="J51" s="13">
        <f t="shared" si="35"/>
        <v>55</v>
      </c>
      <c r="K51" s="13">
        <f t="shared" si="35"/>
        <v>56</v>
      </c>
      <c r="L51" s="13">
        <f t="shared" si="35"/>
        <v>281</v>
      </c>
      <c r="M51" s="13">
        <f t="shared" si="35"/>
        <v>116</v>
      </c>
      <c r="N51" s="13">
        <f t="shared" si="35"/>
        <v>363</v>
      </c>
      <c r="O51" s="13">
        <f t="shared" si="35"/>
        <v>124</v>
      </c>
      <c r="P51" s="13">
        <f t="shared" si="35"/>
        <v>304</v>
      </c>
      <c r="Q51" s="13">
        <f t="shared" si="35"/>
        <v>286</v>
      </c>
      <c r="R51" s="13">
        <f t="shared" si="35"/>
        <v>271</v>
      </c>
      <c r="S51" s="13">
        <f t="shared" si="35"/>
        <v>236</v>
      </c>
      <c r="T51" s="13">
        <f t="shared" si="35"/>
        <v>215</v>
      </c>
      <c r="U51" s="13">
        <f t="shared" si="35"/>
        <v>192</v>
      </c>
      <c r="V51" s="13">
        <f t="shared" si="35"/>
        <v>155</v>
      </c>
      <c r="W51" s="13">
        <f t="shared" si="35"/>
        <v>126</v>
      </c>
      <c r="X51" s="13">
        <f t="shared" si="35"/>
        <v>99</v>
      </c>
      <c r="Y51" s="13">
        <f t="shared" si="35"/>
        <v>77</v>
      </c>
      <c r="Z51" s="13">
        <f t="shared" si="35"/>
        <v>61</v>
      </c>
      <c r="AA51" s="13">
        <f t="shared" si="35"/>
        <v>44</v>
      </c>
      <c r="AB51" s="13">
        <f t="shared" si="35"/>
        <v>41</v>
      </c>
      <c r="AC51" s="13">
        <f t="shared" si="35"/>
        <v>98</v>
      </c>
      <c r="AD51" s="13">
        <f t="shared" si="35"/>
        <v>80</v>
      </c>
      <c r="AE51" s="13">
        <f t="shared" si="35"/>
        <v>56</v>
      </c>
      <c r="AF51" s="13">
        <f t="shared" si="35"/>
        <v>4</v>
      </c>
      <c r="AG51" s="13">
        <f t="shared" si="35"/>
        <v>298</v>
      </c>
      <c r="AH51" s="13">
        <f t="shared" si="35"/>
        <v>912</v>
      </c>
    </row>
    <row r="52" spans="1:34" s="3" customFormat="1" ht="12.6" customHeight="1">
      <c r="A52" s="10"/>
      <c r="B52" s="11"/>
      <c r="C52" s="11"/>
      <c r="D52" s="11"/>
      <c r="E52" s="32" t="s">
        <v>322</v>
      </c>
      <c r="F52" s="78">
        <f t="shared" si="30"/>
        <v>757</v>
      </c>
      <c r="G52" s="13">
        <f t="shared" ref="G52:AH52" si="36">ROUND(G45*0.03,0)</f>
        <v>13</v>
      </c>
      <c r="H52" s="13">
        <f t="shared" si="36"/>
        <v>13</v>
      </c>
      <c r="I52" s="13">
        <f t="shared" si="36"/>
        <v>13</v>
      </c>
      <c r="J52" s="13">
        <f t="shared" si="36"/>
        <v>13</v>
      </c>
      <c r="K52" s="13">
        <f t="shared" si="36"/>
        <v>13</v>
      </c>
      <c r="L52" s="13">
        <f t="shared" si="36"/>
        <v>65</v>
      </c>
      <c r="M52" s="13">
        <f t="shared" si="36"/>
        <v>27</v>
      </c>
      <c r="N52" s="13">
        <f t="shared" si="36"/>
        <v>84</v>
      </c>
      <c r="O52" s="13">
        <f t="shared" si="36"/>
        <v>29</v>
      </c>
      <c r="P52" s="13">
        <f t="shared" si="36"/>
        <v>70</v>
      </c>
      <c r="Q52" s="13">
        <f t="shared" si="36"/>
        <v>66</v>
      </c>
      <c r="R52" s="13">
        <f t="shared" si="36"/>
        <v>63</v>
      </c>
      <c r="S52" s="13">
        <f t="shared" si="36"/>
        <v>55</v>
      </c>
      <c r="T52" s="13">
        <f t="shared" si="36"/>
        <v>50</v>
      </c>
      <c r="U52" s="13">
        <f t="shared" si="36"/>
        <v>44</v>
      </c>
      <c r="V52" s="13">
        <f t="shared" si="36"/>
        <v>36</v>
      </c>
      <c r="W52" s="13">
        <f t="shared" si="36"/>
        <v>29</v>
      </c>
      <c r="X52" s="13">
        <f t="shared" si="36"/>
        <v>23</v>
      </c>
      <c r="Y52" s="13">
        <f t="shared" si="36"/>
        <v>18</v>
      </c>
      <c r="Z52" s="13">
        <f t="shared" si="36"/>
        <v>14</v>
      </c>
      <c r="AA52" s="13">
        <f t="shared" si="36"/>
        <v>10</v>
      </c>
      <c r="AB52" s="13">
        <f t="shared" si="36"/>
        <v>9</v>
      </c>
      <c r="AC52" s="13">
        <f t="shared" si="36"/>
        <v>23</v>
      </c>
      <c r="AD52" s="13">
        <f t="shared" si="36"/>
        <v>18</v>
      </c>
      <c r="AE52" s="13">
        <f t="shared" si="36"/>
        <v>13</v>
      </c>
      <c r="AF52" s="13">
        <f t="shared" si="36"/>
        <v>1</v>
      </c>
      <c r="AG52" s="13">
        <f t="shared" si="36"/>
        <v>69</v>
      </c>
      <c r="AH52" s="13">
        <f t="shared" si="36"/>
        <v>211</v>
      </c>
    </row>
    <row r="53" spans="1:34" s="3" customFormat="1" ht="12.6" customHeight="1">
      <c r="A53" s="10"/>
      <c r="B53" s="11"/>
      <c r="C53" s="11"/>
      <c r="D53" s="11"/>
      <c r="E53" s="32" t="s">
        <v>323</v>
      </c>
      <c r="F53" s="78">
        <f t="shared" si="30"/>
        <v>1513</v>
      </c>
      <c r="G53" s="13">
        <f t="shared" ref="G53:AH53" si="37">ROUND(G45*0.06,0)</f>
        <v>26</v>
      </c>
      <c r="H53" s="13">
        <f t="shared" si="37"/>
        <v>26</v>
      </c>
      <c r="I53" s="13">
        <f t="shared" si="37"/>
        <v>26</v>
      </c>
      <c r="J53" s="13">
        <f t="shared" si="37"/>
        <v>26</v>
      </c>
      <c r="K53" s="13">
        <f t="shared" si="37"/>
        <v>26</v>
      </c>
      <c r="L53" s="13">
        <f t="shared" si="37"/>
        <v>130</v>
      </c>
      <c r="M53" s="13">
        <f t="shared" si="37"/>
        <v>54</v>
      </c>
      <c r="N53" s="13">
        <f t="shared" si="37"/>
        <v>168</v>
      </c>
      <c r="O53" s="13">
        <f t="shared" si="37"/>
        <v>57</v>
      </c>
      <c r="P53" s="13">
        <f t="shared" si="37"/>
        <v>141</v>
      </c>
      <c r="Q53" s="13">
        <f t="shared" si="37"/>
        <v>132</v>
      </c>
      <c r="R53" s="13">
        <f t="shared" si="37"/>
        <v>125</v>
      </c>
      <c r="S53" s="13">
        <f t="shared" si="37"/>
        <v>109</v>
      </c>
      <c r="T53" s="13">
        <f t="shared" si="37"/>
        <v>99</v>
      </c>
      <c r="U53" s="13">
        <f t="shared" si="37"/>
        <v>89</v>
      </c>
      <c r="V53" s="13">
        <f t="shared" si="37"/>
        <v>72</v>
      </c>
      <c r="W53" s="13">
        <f t="shared" si="37"/>
        <v>58</v>
      </c>
      <c r="X53" s="13">
        <f t="shared" si="37"/>
        <v>46</v>
      </c>
      <c r="Y53" s="13">
        <f t="shared" si="37"/>
        <v>36</v>
      </c>
      <c r="Z53" s="13">
        <f t="shared" si="37"/>
        <v>28</v>
      </c>
      <c r="AA53" s="13">
        <f t="shared" si="37"/>
        <v>20</v>
      </c>
      <c r="AB53" s="13">
        <f t="shared" si="37"/>
        <v>19</v>
      </c>
      <c r="AC53" s="13">
        <f t="shared" si="37"/>
        <v>45</v>
      </c>
      <c r="AD53" s="13">
        <f t="shared" si="37"/>
        <v>37</v>
      </c>
      <c r="AE53" s="13">
        <f t="shared" si="37"/>
        <v>26</v>
      </c>
      <c r="AF53" s="13">
        <f t="shared" si="37"/>
        <v>2</v>
      </c>
      <c r="AG53" s="13">
        <f t="shared" si="37"/>
        <v>138</v>
      </c>
      <c r="AH53" s="13">
        <f t="shared" si="37"/>
        <v>421</v>
      </c>
    </row>
    <row r="54" spans="1:34" s="3" customFormat="1" ht="12.6" customHeight="1">
      <c r="A54" s="10"/>
      <c r="B54" s="11"/>
      <c r="C54" s="11"/>
      <c r="D54" s="11"/>
      <c r="E54" s="32" t="s">
        <v>324</v>
      </c>
      <c r="F54" s="78">
        <f t="shared" si="30"/>
        <v>1763</v>
      </c>
      <c r="G54" s="13">
        <f t="shared" ref="G54:AH54" si="38">ROUND(G45*0.07,0)</f>
        <v>30</v>
      </c>
      <c r="H54" s="13">
        <f t="shared" si="38"/>
        <v>30</v>
      </c>
      <c r="I54" s="13">
        <f t="shared" si="38"/>
        <v>30</v>
      </c>
      <c r="J54" s="13">
        <f t="shared" si="38"/>
        <v>30</v>
      </c>
      <c r="K54" s="13">
        <f t="shared" si="38"/>
        <v>30</v>
      </c>
      <c r="L54" s="13">
        <f t="shared" si="38"/>
        <v>151</v>
      </c>
      <c r="M54" s="13">
        <f t="shared" si="38"/>
        <v>63</v>
      </c>
      <c r="N54" s="13">
        <f t="shared" si="38"/>
        <v>196</v>
      </c>
      <c r="O54" s="13">
        <f t="shared" si="38"/>
        <v>67</v>
      </c>
      <c r="P54" s="13">
        <f t="shared" si="38"/>
        <v>164</v>
      </c>
      <c r="Q54" s="13">
        <f t="shared" si="38"/>
        <v>154</v>
      </c>
      <c r="R54" s="13">
        <f t="shared" si="38"/>
        <v>146</v>
      </c>
      <c r="S54" s="13">
        <f t="shared" si="38"/>
        <v>127</v>
      </c>
      <c r="T54" s="13">
        <f t="shared" si="38"/>
        <v>116</v>
      </c>
      <c r="U54" s="13">
        <f t="shared" si="38"/>
        <v>103</v>
      </c>
      <c r="V54" s="13">
        <f t="shared" si="38"/>
        <v>84</v>
      </c>
      <c r="W54" s="13">
        <f t="shared" si="38"/>
        <v>68</v>
      </c>
      <c r="X54" s="13">
        <f t="shared" si="38"/>
        <v>53</v>
      </c>
      <c r="Y54" s="13">
        <f t="shared" si="38"/>
        <v>42</v>
      </c>
      <c r="Z54" s="13">
        <f t="shared" si="38"/>
        <v>33</v>
      </c>
      <c r="AA54" s="13">
        <f t="shared" si="38"/>
        <v>24</v>
      </c>
      <c r="AB54" s="13">
        <f t="shared" si="38"/>
        <v>22</v>
      </c>
      <c r="AC54" s="13">
        <f t="shared" si="38"/>
        <v>53</v>
      </c>
      <c r="AD54" s="13">
        <f t="shared" si="38"/>
        <v>43</v>
      </c>
      <c r="AE54" s="13">
        <f t="shared" si="38"/>
        <v>30</v>
      </c>
      <c r="AF54" s="13">
        <f t="shared" si="38"/>
        <v>2</v>
      </c>
      <c r="AG54" s="13">
        <f t="shared" si="38"/>
        <v>161</v>
      </c>
      <c r="AH54" s="13">
        <f t="shared" si="38"/>
        <v>491</v>
      </c>
    </row>
    <row r="55" spans="1:34" s="3" customFormat="1" ht="12.6" customHeight="1">
      <c r="A55" s="33" t="s">
        <v>143</v>
      </c>
      <c r="B55" s="34" t="s">
        <v>4</v>
      </c>
      <c r="C55" s="34" t="s">
        <v>1</v>
      </c>
      <c r="D55" s="34" t="s">
        <v>10</v>
      </c>
      <c r="E55" s="35" t="s">
        <v>33</v>
      </c>
      <c r="F55" s="36">
        <f>SUM(F56:F61)</f>
        <v>70521</v>
      </c>
      <c r="G55" s="36">
        <f t="shared" ref="G55:AH55" si="39">SUM(G56:G61)</f>
        <v>1201</v>
      </c>
      <c r="H55" s="36">
        <f t="shared" si="39"/>
        <v>1196</v>
      </c>
      <c r="I55" s="36">
        <f t="shared" si="39"/>
        <v>1197</v>
      </c>
      <c r="J55" s="36">
        <f t="shared" si="39"/>
        <v>1195</v>
      </c>
      <c r="K55" s="36">
        <f t="shared" si="39"/>
        <v>1200</v>
      </c>
      <c r="L55" s="36">
        <f t="shared" si="39"/>
        <v>6063</v>
      </c>
      <c r="M55" s="36">
        <f t="shared" si="39"/>
        <v>2508</v>
      </c>
      <c r="N55" s="36">
        <f t="shared" si="39"/>
        <v>7834</v>
      </c>
      <c r="O55" s="36">
        <f t="shared" si="39"/>
        <v>2667</v>
      </c>
      <c r="P55" s="36">
        <f t="shared" si="39"/>
        <v>6567</v>
      </c>
      <c r="Q55" s="36">
        <f t="shared" si="39"/>
        <v>6169</v>
      </c>
      <c r="R55" s="36">
        <f t="shared" si="39"/>
        <v>5844</v>
      </c>
      <c r="S55" s="36">
        <f t="shared" si="39"/>
        <v>5099</v>
      </c>
      <c r="T55" s="36">
        <f t="shared" si="39"/>
        <v>4641</v>
      </c>
      <c r="U55" s="36">
        <f t="shared" si="39"/>
        <v>4134</v>
      </c>
      <c r="V55" s="36">
        <f t="shared" si="39"/>
        <v>3345</v>
      </c>
      <c r="W55" s="36">
        <f t="shared" si="39"/>
        <v>2714</v>
      </c>
      <c r="X55" s="36">
        <f t="shared" si="39"/>
        <v>2132</v>
      </c>
      <c r="Y55" s="36">
        <f t="shared" si="39"/>
        <v>1673</v>
      </c>
      <c r="Z55" s="36">
        <f t="shared" si="39"/>
        <v>1309</v>
      </c>
      <c r="AA55" s="36">
        <f t="shared" si="39"/>
        <v>951</v>
      </c>
      <c r="AB55" s="36">
        <f t="shared" si="39"/>
        <v>882</v>
      </c>
      <c r="AC55" s="36">
        <f t="shared" si="39"/>
        <v>2110</v>
      </c>
      <c r="AD55" s="36">
        <f t="shared" si="39"/>
        <v>1721</v>
      </c>
      <c r="AE55" s="36">
        <f t="shared" si="39"/>
        <v>1210</v>
      </c>
      <c r="AF55" s="36">
        <f t="shared" si="39"/>
        <v>92</v>
      </c>
      <c r="AG55" s="36">
        <f t="shared" si="39"/>
        <v>6435</v>
      </c>
      <c r="AH55" s="36">
        <f t="shared" si="39"/>
        <v>19680</v>
      </c>
    </row>
    <row r="56" spans="1:34" s="3" customFormat="1" ht="12.6" customHeight="1">
      <c r="A56" s="10"/>
      <c r="B56" s="11"/>
      <c r="C56" s="11"/>
      <c r="D56" s="11"/>
      <c r="E56" s="32" t="s">
        <v>325</v>
      </c>
      <c r="F56" s="78">
        <f t="shared" si="30"/>
        <v>39620</v>
      </c>
      <c r="G56" s="13">
        <v>675</v>
      </c>
      <c r="H56" s="13">
        <v>672</v>
      </c>
      <c r="I56" s="13">
        <v>673</v>
      </c>
      <c r="J56" s="13">
        <v>671</v>
      </c>
      <c r="K56" s="13">
        <v>674</v>
      </c>
      <c r="L56" s="13">
        <v>3406</v>
      </c>
      <c r="M56" s="13">
        <v>1409</v>
      </c>
      <c r="N56" s="13">
        <v>4401</v>
      </c>
      <c r="O56" s="13">
        <v>1497</v>
      </c>
      <c r="P56" s="13">
        <v>3691</v>
      </c>
      <c r="Q56" s="13">
        <v>3466</v>
      </c>
      <c r="R56" s="13">
        <v>3283</v>
      </c>
      <c r="S56" s="13">
        <v>2865</v>
      </c>
      <c r="T56" s="13">
        <v>2607</v>
      </c>
      <c r="U56" s="13">
        <v>2323</v>
      </c>
      <c r="V56" s="13">
        <v>1880</v>
      </c>
      <c r="W56" s="13">
        <v>1525</v>
      </c>
      <c r="X56" s="13">
        <v>1198</v>
      </c>
      <c r="Y56" s="13">
        <v>940</v>
      </c>
      <c r="Z56" s="13">
        <v>736</v>
      </c>
      <c r="AA56" s="13">
        <v>534</v>
      </c>
      <c r="AB56" s="13">
        <v>494</v>
      </c>
      <c r="AC56" s="13">
        <v>1185</v>
      </c>
      <c r="AD56" s="13">
        <v>967</v>
      </c>
      <c r="AE56" s="13">
        <v>679</v>
      </c>
      <c r="AF56" s="13">
        <v>52</v>
      </c>
      <c r="AG56" s="13">
        <v>3616</v>
      </c>
      <c r="AH56" s="13">
        <v>11056</v>
      </c>
    </row>
    <row r="57" spans="1:34" s="3" customFormat="1" ht="12.6" customHeight="1">
      <c r="A57" s="10"/>
      <c r="B57" s="11"/>
      <c r="C57" s="11"/>
      <c r="D57" s="11"/>
      <c r="E57" s="32" t="s">
        <v>326</v>
      </c>
      <c r="F57" s="78">
        <f t="shared" si="30"/>
        <v>3794</v>
      </c>
      <c r="G57" s="13">
        <v>65</v>
      </c>
      <c r="H57" s="13">
        <v>64</v>
      </c>
      <c r="I57" s="13">
        <v>64</v>
      </c>
      <c r="J57" s="13">
        <v>64</v>
      </c>
      <c r="K57" s="13">
        <v>65</v>
      </c>
      <c r="L57" s="13">
        <v>326</v>
      </c>
      <c r="M57" s="13">
        <v>135</v>
      </c>
      <c r="N57" s="13">
        <v>422</v>
      </c>
      <c r="O57" s="13">
        <v>144</v>
      </c>
      <c r="P57" s="13">
        <v>353</v>
      </c>
      <c r="Q57" s="13">
        <v>332</v>
      </c>
      <c r="R57" s="13">
        <v>314</v>
      </c>
      <c r="S57" s="13">
        <v>274</v>
      </c>
      <c r="T57" s="13">
        <v>250</v>
      </c>
      <c r="U57" s="13">
        <v>222</v>
      </c>
      <c r="V57" s="13">
        <v>180</v>
      </c>
      <c r="W57" s="13">
        <v>146</v>
      </c>
      <c r="X57" s="13">
        <v>115</v>
      </c>
      <c r="Y57" s="13">
        <v>90</v>
      </c>
      <c r="Z57" s="13">
        <v>70</v>
      </c>
      <c r="AA57" s="13">
        <v>51</v>
      </c>
      <c r="AB57" s="13">
        <v>48</v>
      </c>
      <c r="AC57" s="13">
        <v>114</v>
      </c>
      <c r="AD57" s="13">
        <v>93</v>
      </c>
      <c r="AE57" s="13">
        <v>65</v>
      </c>
      <c r="AF57" s="13">
        <v>5</v>
      </c>
      <c r="AG57" s="13">
        <v>346</v>
      </c>
      <c r="AH57" s="13">
        <v>1059</v>
      </c>
    </row>
    <row r="58" spans="1:34" s="3" customFormat="1" ht="12.6" customHeight="1">
      <c r="A58" s="10"/>
      <c r="B58" s="11"/>
      <c r="C58" s="11"/>
      <c r="D58" s="11"/>
      <c r="E58" s="32" t="s">
        <v>327</v>
      </c>
      <c r="F58" s="78">
        <f t="shared" si="30"/>
        <v>14094</v>
      </c>
      <c r="G58" s="13">
        <v>240</v>
      </c>
      <c r="H58" s="13">
        <v>239</v>
      </c>
      <c r="I58" s="13">
        <v>239</v>
      </c>
      <c r="J58" s="13">
        <v>239</v>
      </c>
      <c r="K58" s="13">
        <v>240</v>
      </c>
      <c r="L58" s="13">
        <v>1212</v>
      </c>
      <c r="M58" s="13">
        <v>501</v>
      </c>
      <c r="N58" s="13">
        <v>1566</v>
      </c>
      <c r="O58" s="13">
        <v>533</v>
      </c>
      <c r="P58" s="13">
        <v>1312</v>
      </c>
      <c r="Q58" s="13">
        <v>1233</v>
      </c>
      <c r="R58" s="13">
        <v>1168</v>
      </c>
      <c r="S58" s="13">
        <v>1019</v>
      </c>
      <c r="T58" s="13">
        <v>928</v>
      </c>
      <c r="U58" s="13">
        <v>826</v>
      </c>
      <c r="V58" s="13">
        <v>668</v>
      </c>
      <c r="W58" s="13">
        <v>542</v>
      </c>
      <c r="X58" s="13">
        <v>426</v>
      </c>
      <c r="Y58" s="13">
        <v>334</v>
      </c>
      <c r="Z58" s="13">
        <v>262</v>
      </c>
      <c r="AA58" s="13">
        <v>190</v>
      </c>
      <c r="AB58" s="13">
        <v>177</v>
      </c>
      <c r="AC58" s="13">
        <v>422</v>
      </c>
      <c r="AD58" s="13">
        <v>344</v>
      </c>
      <c r="AE58" s="13">
        <v>242</v>
      </c>
      <c r="AF58" s="13">
        <v>18</v>
      </c>
      <c r="AG58" s="13">
        <v>1286</v>
      </c>
      <c r="AH58" s="13">
        <v>3934</v>
      </c>
    </row>
    <row r="59" spans="1:34" s="3" customFormat="1" ht="12.6" customHeight="1">
      <c r="A59" s="10"/>
      <c r="B59" s="11"/>
      <c r="C59" s="11"/>
      <c r="D59" s="11"/>
      <c r="E59" s="32" t="s">
        <v>328</v>
      </c>
      <c r="F59" s="78">
        <f t="shared" si="30"/>
        <v>3252</v>
      </c>
      <c r="G59" s="13">
        <v>55</v>
      </c>
      <c r="H59" s="13">
        <v>55</v>
      </c>
      <c r="I59" s="13">
        <v>55</v>
      </c>
      <c r="J59" s="13">
        <v>55</v>
      </c>
      <c r="K59" s="13">
        <v>55</v>
      </c>
      <c r="L59" s="13">
        <v>280</v>
      </c>
      <c r="M59" s="13">
        <v>116</v>
      </c>
      <c r="N59" s="13">
        <v>361</v>
      </c>
      <c r="O59" s="13">
        <v>123</v>
      </c>
      <c r="P59" s="13">
        <v>303</v>
      </c>
      <c r="Q59" s="13">
        <v>285</v>
      </c>
      <c r="R59" s="13">
        <v>270</v>
      </c>
      <c r="S59" s="13">
        <v>235</v>
      </c>
      <c r="T59" s="13">
        <v>214</v>
      </c>
      <c r="U59" s="13">
        <v>191</v>
      </c>
      <c r="V59" s="13">
        <v>154</v>
      </c>
      <c r="W59" s="13">
        <v>125</v>
      </c>
      <c r="X59" s="13">
        <v>98</v>
      </c>
      <c r="Y59" s="13">
        <v>77</v>
      </c>
      <c r="Z59" s="13">
        <v>60</v>
      </c>
      <c r="AA59" s="13">
        <v>44</v>
      </c>
      <c r="AB59" s="13">
        <v>41</v>
      </c>
      <c r="AC59" s="13">
        <v>97</v>
      </c>
      <c r="AD59" s="13">
        <v>79</v>
      </c>
      <c r="AE59" s="13">
        <v>56</v>
      </c>
      <c r="AF59" s="13">
        <v>4</v>
      </c>
      <c r="AG59" s="13">
        <v>297</v>
      </c>
      <c r="AH59" s="13">
        <v>908</v>
      </c>
    </row>
    <row r="60" spans="1:34" s="3" customFormat="1" ht="12.6" customHeight="1">
      <c r="A60" s="10"/>
      <c r="B60" s="11"/>
      <c r="C60" s="11"/>
      <c r="D60" s="11"/>
      <c r="E60" s="32" t="s">
        <v>329</v>
      </c>
      <c r="F60" s="78">
        <f t="shared" si="30"/>
        <v>8132</v>
      </c>
      <c r="G60" s="13">
        <v>138</v>
      </c>
      <c r="H60" s="13">
        <v>138</v>
      </c>
      <c r="I60" s="13">
        <v>138</v>
      </c>
      <c r="J60" s="13">
        <v>138</v>
      </c>
      <c r="K60" s="13">
        <v>138</v>
      </c>
      <c r="L60" s="13">
        <v>699</v>
      </c>
      <c r="M60" s="13">
        <v>289</v>
      </c>
      <c r="N60" s="13">
        <v>903</v>
      </c>
      <c r="O60" s="13">
        <v>308</v>
      </c>
      <c r="P60" s="13">
        <v>757</v>
      </c>
      <c r="Q60" s="13">
        <v>711</v>
      </c>
      <c r="R60" s="13">
        <v>674</v>
      </c>
      <c r="S60" s="13">
        <v>588</v>
      </c>
      <c r="T60" s="13">
        <v>535</v>
      </c>
      <c r="U60" s="13">
        <v>477</v>
      </c>
      <c r="V60" s="13">
        <v>386</v>
      </c>
      <c r="W60" s="13">
        <v>313</v>
      </c>
      <c r="X60" s="13">
        <v>246</v>
      </c>
      <c r="Y60" s="13">
        <v>193</v>
      </c>
      <c r="Z60" s="13">
        <v>151</v>
      </c>
      <c r="AA60" s="13">
        <v>110</v>
      </c>
      <c r="AB60" s="13">
        <v>102</v>
      </c>
      <c r="AC60" s="13">
        <v>243</v>
      </c>
      <c r="AD60" s="13">
        <v>198</v>
      </c>
      <c r="AE60" s="13">
        <v>140</v>
      </c>
      <c r="AF60" s="13">
        <v>11</v>
      </c>
      <c r="AG60" s="13">
        <v>742</v>
      </c>
      <c r="AH60" s="13">
        <v>2269</v>
      </c>
    </row>
    <row r="61" spans="1:34" s="3" customFormat="1" ht="12.6" customHeight="1">
      <c r="A61" s="10"/>
      <c r="B61" s="11"/>
      <c r="C61" s="11"/>
      <c r="D61" s="11"/>
      <c r="E61" s="32" t="s">
        <v>330</v>
      </c>
      <c r="F61" s="78">
        <f t="shared" si="30"/>
        <v>1629</v>
      </c>
      <c r="G61" s="13">
        <v>28</v>
      </c>
      <c r="H61" s="13">
        <v>28</v>
      </c>
      <c r="I61" s="13">
        <v>28</v>
      </c>
      <c r="J61" s="13">
        <v>28</v>
      </c>
      <c r="K61" s="13">
        <v>28</v>
      </c>
      <c r="L61" s="13">
        <v>140</v>
      </c>
      <c r="M61" s="13">
        <v>58</v>
      </c>
      <c r="N61" s="13">
        <v>181</v>
      </c>
      <c r="O61" s="13">
        <v>62</v>
      </c>
      <c r="P61" s="13">
        <v>151</v>
      </c>
      <c r="Q61" s="13">
        <v>142</v>
      </c>
      <c r="R61" s="13">
        <v>135</v>
      </c>
      <c r="S61" s="13">
        <v>118</v>
      </c>
      <c r="T61" s="13">
        <v>107</v>
      </c>
      <c r="U61" s="13">
        <v>95</v>
      </c>
      <c r="V61" s="13">
        <v>77</v>
      </c>
      <c r="W61" s="13">
        <v>63</v>
      </c>
      <c r="X61" s="13">
        <v>49</v>
      </c>
      <c r="Y61" s="13">
        <v>39</v>
      </c>
      <c r="Z61" s="13">
        <v>30</v>
      </c>
      <c r="AA61" s="13">
        <v>22</v>
      </c>
      <c r="AB61" s="13">
        <v>20</v>
      </c>
      <c r="AC61" s="13">
        <v>49</v>
      </c>
      <c r="AD61" s="13">
        <v>40</v>
      </c>
      <c r="AE61" s="13">
        <v>28</v>
      </c>
      <c r="AF61" s="13">
        <v>2</v>
      </c>
      <c r="AG61" s="13">
        <v>148</v>
      </c>
      <c r="AH61" s="13">
        <v>454</v>
      </c>
    </row>
    <row r="62" spans="1:34" s="3" customFormat="1" ht="12.6" customHeight="1">
      <c r="A62" s="33" t="s">
        <v>144</v>
      </c>
      <c r="B62" s="34" t="s">
        <v>4</v>
      </c>
      <c r="C62" s="34" t="s">
        <v>1</v>
      </c>
      <c r="D62" s="34" t="s">
        <v>11</v>
      </c>
      <c r="E62" s="35" t="s">
        <v>34</v>
      </c>
      <c r="F62" s="36">
        <f>SUM(F63:F67)</f>
        <v>55083</v>
      </c>
      <c r="G62" s="36">
        <f t="shared" ref="G62:AH62" si="40">SUM(G63:G67)</f>
        <v>938</v>
      </c>
      <c r="H62" s="36">
        <f t="shared" si="40"/>
        <v>934</v>
      </c>
      <c r="I62" s="36">
        <f t="shared" si="40"/>
        <v>935</v>
      </c>
      <c r="J62" s="36">
        <f t="shared" si="40"/>
        <v>932</v>
      </c>
      <c r="K62" s="36">
        <f t="shared" si="40"/>
        <v>938</v>
      </c>
      <c r="L62" s="36">
        <f t="shared" si="40"/>
        <v>4735</v>
      </c>
      <c r="M62" s="36">
        <f t="shared" si="40"/>
        <v>1958</v>
      </c>
      <c r="N62" s="36">
        <f t="shared" si="40"/>
        <v>6119</v>
      </c>
      <c r="O62" s="36">
        <f t="shared" si="40"/>
        <v>2083</v>
      </c>
      <c r="P62" s="36">
        <f t="shared" si="40"/>
        <v>5130</v>
      </c>
      <c r="Q62" s="36">
        <f t="shared" si="40"/>
        <v>4819</v>
      </c>
      <c r="R62" s="36">
        <f t="shared" si="40"/>
        <v>4564</v>
      </c>
      <c r="S62" s="36">
        <f t="shared" si="40"/>
        <v>3983</v>
      </c>
      <c r="T62" s="36">
        <f t="shared" si="40"/>
        <v>3625</v>
      </c>
      <c r="U62" s="36">
        <f t="shared" si="40"/>
        <v>3230</v>
      </c>
      <c r="V62" s="36">
        <f t="shared" si="40"/>
        <v>2612</v>
      </c>
      <c r="W62" s="36">
        <f t="shared" si="40"/>
        <v>2120</v>
      </c>
      <c r="X62" s="36">
        <f t="shared" si="40"/>
        <v>1666</v>
      </c>
      <c r="Y62" s="36">
        <f t="shared" si="40"/>
        <v>1306</v>
      </c>
      <c r="Z62" s="36">
        <f t="shared" si="40"/>
        <v>1023</v>
      </c>
      <c r="AA62" s="36">
        <f t="shared" si="40"/>
        <v>743</v>
      </c>
      <c r="AB62" s="36">
        <f t="shared" si="40"/>
        <v>690</v>
      </c>
      <c r="AC62" s="36">
        <f t="shared" si="40"/>
        <v>1648</v>
      </c>
      <c r="AD62" s="36">
        <f t="shared" si="40"/>
        <v>1344</v>
      </c>
      <c r="AE62" s="36">
        <f t="shared" si="40"/>
        <v>945</v>
      </c>
      <c r="AF62" s="36">
        <f t="shared" si="40"/>
        <v>72</v>
      </c>
      <c r="AG62" s="36">
        <f t="shared" si="40"/>
        <v>5027</v>
      </c>
      <c r="AH62" s="36">
        <f t="shared" si="40"/>
        <v>15371</v>
      </c>
    </row>
    <row r="63" spans="1:34" s="3" customFormat="1" ht="12.6" customHeight="1">
      <c r="A63" s="10"/>
      <c r="B63" s="11"/>
      <c r="C63" s="11"/>
      <c r="D63" s="11"/>
      <c r="E63" s="32" t="s">
        <v>331</v>
      </c>
      <c r="F63" s="78">
        <f t="shared" si="30"/>
        <v>21866</v>
      </c>
      <c r="G63" s="13">
        <v>372</v>
      </c>
      <c r="H63" s="13">
        <v>370</v>
      </c>
      <c r="I63" s="13">
        <v>371</v>
      </c>
      <c r="J63" s="13">
        <v>369</v>
      </c>
      <c r="K63" s="13">
        <v>372</v>
      </c>
      <c r="L63" s="13">
        <v>1880</v>
      </c>
      <c r="M63" s="13">
        <v>779</v>
      </c>
      <c r="N63" s="13">
        <v>2431</v>
      </c>
      <c r="O63" s="13">
        <v>826</v>
      </c>
      <c r="P63" s="13">
        <v>2037</v>
      </c>
      <c r="Q63" s="13">
        <v>1913</v>
      </c>
      <c r="R63" s="13">
        <v>1812</v>
      </c>
      <c r="S63" s="13">
        <v>1581</v>
      </c>
      <c r="T63" s="13">
        <v>1439</v>
      </c>
      <c r="U63" s="13">
        <v>1283</v>
      </c>
      <c r="V63" s="13">
        <v>1037</v>
      </c>
      <c r="W63" s="13">
        <v>841</v>
      </c>
      <c r="X63" s="13">
        <v>661</v>
      </c>
      <c r="Y63" s="13">
        <v>518</v>
      </c>
      <c r="Z63" s="13">
        <v>406</v>
      </c>
      <c r="AA63" s="13">
        <v>294</v>
      </c>
      <c r="AB63" s="13">
        <v>274</v>
      </c>
      <c r="AC63" s="13">
        <v>654</v>
      </c>
      <c r="AD63" s="13">
        <v>534</v>
      </c>
      <c r="AE63" s="13">
        <v>376</v>
      </c>
      <c r="AF63" s="13">
        <v>28</v>
      </c>
      <c r="AG63" s="13">
        <v>1995</v>
      </c>
      <c r="AH63" s="13">
        <v>6102</v>
      </c>
    </row>
    <row r="64" spans="1:34" s="3" customFormat="1" ht="12.6" customHeight="1">
      <c r="A64" s="10"/>
      <c r="B64" s="11"/>
      <c r="C64" s="11"/>
      <c r="D64" s="11"/>
      <c r="E64" s="32" t="s">
        <v>332</v>
      </c>
      <c r="F64" s="78">
        <f t="shared" si="30"/>
        <v>19504</v>
      </c>
      <c r="G64" s="13">
        <v>332</v>
      </c>
      <c r="H64" s="13">
        <v>331</v>
      </c>
      <c r="I64" s="13">
        <v>331</v>
      </c>
      <c r="J64" s="13">
        <v>330</v>
      </c>
      <c r="K64" s="13">
        <v>332</v>
      </c>
      <c r="L64" s="13">
        <v>1677</v>
      </c>
      <c r="M64" s="13">
        <v>693</v>
      </c>
      <c r="N64" s="13">
        <v>2166</v>
      </c>
      <c r="O64" s="13">
        <v>738</v>
      </c>
      <c r="P64" s="13">
        <v>1816</v>
      </c>
      <c r="Q64" s="13">
        <v>1706</v>
      </c>
      <c r="R64" s="13">
        <v>1616</v>
      </c>
      <c r="S64" s="13">
        <v>1410</v>
      </c>
      <c r="T64" s="13">
        <v>1284</v>
      </c>
      <c r="U64" s="13">
        <v>1144</v>
      </c>
      <c r="V64" s="13">
        <v>925</v>
      </c>
      <c r="W64" s="13">
        <v>751</v>
      </c>
      <c r="X64" s="13">
        <v>590</v>
      </c>
      <c r="Y64" s="13">
        <v>463</v>
      </c>
      <c r="Z64" s="13">
        <v>362</v>
      </c>
      <c r="AA64" s="13">
        <v>263</v>
      </c>
      <c r="AB64" s="13">
        <v>244</v>
      </c>
      <c r="AC64" s="13">
        <v>583</v>
      </c>
      <c r="AD64" s="13">
        <v>476</v>
      </c>
      <c r="AE64" s="13">
        <v>334</v>
      </c>
      <c r="AF64" s="13">
        <v>26</v>
      </c>
      <c r="AG64" s="13">
        <v>1780</v>
      </c>
      <c r="AH64" s="13">
        <v>5443</v>
      </c>
    </row>
    <row r="65" spans="1:34" s="3" customFormat="1" ht="12.6" customHeight="1">
      <c r="A65" s="10"/>
      <c r="B65" s="11"/>
      <c r="C65" s="11"/>
      <c r="D65" s="11"/>
      <c r="E65" s="32" t="s">
        <v>333</v>
      </c>
      <c r="F65" s="78">
        <f t="shared" si="30"/>
        <v>7381</v>
      </c>
      <c r="G65" s="13">
        <v>126</v>
      </c>
      <c r="H65" s="13">
        <v>125</v>
      </c>
      <c r="I65" s="13">
        <v>125</v>
      </c>
      <c r="J65" s="13">
        <v>125</v>
      </c>
      <c r="K65" s="13">
        <v>126</v>
      </c>
      <c r="L65" s="13">
        <v>634</v>
      </c>
      <c r="M65" s="13">
        <v>262</v>
      </c>
      <c r="N65" s="13">
        <v>820</v>
      </c>
      <c r="O65" s="13">
        <v>279</v>
      </c>
      <c r="P65" s="13">
        <v>687</v>
      </c>
      <c r="Q65" s="13">
        <v>646</v>
      </c>
      <c r="R65" s="13">
        <v>612</v>
      </c>
      <c r="S65" s="13">
        <v>534</v>
      </c>
      <c r="T65" s="13">
        <v>486</v>
      </c>
      <c r="U65" s="13">
        <v>433</v>
      </c>
      <c r="V65" s="13">
        <v>350</v>
      </c>
      <c r="W65" s="13">
        <v>284</v>
      </c>
      <c r="X65" s="13">
        <v>223</v>
      </c>
      <c r="Y65" s="13">
        <v>175</v>
      </c>
      <c r="Z65" s="13">
        <v>137</v>
      </c>
      <c r="AA65" s="13">
        <v>100</v>
      </c>
      <c r="AB65" s="13">
        <v>92</v>
      </c>
      <c r="AC65" s="13">
        <v>221</v>
      </c>
      <c r="AD65" s="13">
        <v>180</v>
      </c>
      <c r="AE65" s="13">
        <v>127</v>
      </c>
      <c r="AF65" s="13">
        <v>10</v>
      </c>
      <c r="AG65" s="13">
        <v>674</v>
      </c>
      <c r="AH65" s="13">
        <v>2060</v>
      </c>
    </row>
    <row r="66" spans="1:34" s="3" customFormat="1" ht="12.6" customHeight="1">
      <c r="A66" s="10"/>
      <c r="B66" s="11"/>
      <c r="C66" s="11"/>
      <c r="D66" s="11"/>
      <c r="E66" s="32" t="s">
        <v>334</v>
      </c>
      <c r="F66" s="78">
        <f t="shared" si="30"/>
        <v>3166</v>
      </c>
      <c r="G66" s="13">
        <v>54</v>
      </c>
      <c r="H66" s="13">
        <v>54</v>
      </c>
      <c r="I66" s="13">
        <v>54</v>
      </c>
      <c r="J66" s="13">
        <v>54</v>
      </c>
      <c r="K66" s="13">
        <v>54</v>
      </c>
      <c r="L66" s="13">
        <v>272</v>
      </c>
      <c r="M66" s="13">
        <v>112</v>
      </c>
      <c r="N66" s="13">
        <v>351</v>
      </c>
      <c r="O66" s="13">
        <v>120</v>
      </c>
      <c r="P66" s="13">
        <v>295</v>
      </c>
      <c r="Q66" s="13">
        <v>277</v>
      </c>
      <c r="R66" s="13">
        <v>262</v>
      </c>
      <c r="S66" s="13">
        <v>229</v>
      </c>
      <c r="T66" s="13">
        <v>208</v>
      </c>
      <c r="U66" s="13">
        <v>185</v>
      </c>
      <c r="V66" s="13">
        <v>150</v>
      </c>
      <c r="W66" s="13">
        <v>122</v>
      </c>
      <c r="X66" s="13">
        <v>96</v>
      </c>
      <c r="Y66" s="13">
        <v>75</v>
      </c>
      <c r="Z66" s="13">
        <v>59</v>
      </c>
      <c r="AA66" s="13">
        <v>43</v>
      </c>
      <c r="AB66" s="13">
        <v>40</v>
      </c>
      <c r="AC66" s="13">
        <v>95</v>
      </c>
      <c r="AD66" s="13">
        <v>77</v>
      </c>
      <c r="AE66" s="13">
        <v>54</v>
      </c>
      <c r="AF66" s="13">
        <v>4</v>
      </c>
      <c r="AG66" s="13">
        <v>289</v>
      </c>
      <c r="AH66" s="13">
        <v>883</v>
      </c>
    </row>
    <row r="67" spans="1:34" s="3" customFormat="1" ht="12.6" customHeight="1">
      <c r="A67" s="10"/>
      <c r="B67" s="11"/>
      <c r="C67" s="11"/>
      <c r="D67" s="11"/>
      <c r="E67" s="32" t="s">
        <v>335</v>
      </c>
      <c r="F67" s="78">
        <f t="shared" si="30"/>
        <v>3166</v>
      </c>
      <c r="G67" s="13">
        <v>54</v>
      </c>
      <c r="H67" s="13">
        <v>54</v>
      </c>
      <c r="I67" s="13">
        <v>54</v>
      </c>
      <c r="J67" s="13">
        <v>54</v>
      </c>
      <c r="K67" s="13">
        <v>54</v>
      </c>
      <c r="L67" s="13">
        <v>272</v>
      </c>
      <c r="M67" s="13">
        <v>112</v>
      </c>
      <c r="N67" s="13">
        <v>351</v>
      </c>
      <c r="O67" s="13">
        <v>120</v>
      </c>
      <c r="P67" s="13">
        <v>295</v>
      </c>
      <c r="Q67" s="13">
        <v>277</v>
      </c>
      <c r="R67" s="13">
        <v>262</v>
      </c>
      <c r="S67" s="13">
        <v>229</v>
      </c>
      <c r="T67" s="13">
        <v>208</v>
      </c>
      <c r="U67" s="13">
        <v>185</v>
      </c>
      <c r="V67" s="13">
        <v>150</v>
      </c>
      <c r="W67" s="13">
        <v>122</v>
      </c>
      <c r="X67" s="13">
        <v>96</v>
      </c>
      <c r="Y67" s="13">
        <v>75</v>
      </c>
      <c r="Z67" s="13">
        <v>59</v>
      </c>
      <c r="AA67" s="13">
        <v>43</v>
      </c>
      <c r="AB67" s="13">
        <v>40</v>
      </c>
      <c r="AC67" s="13">
        <v>95</v>
      </c>
      <c r="AD67" s="13">
        <v>77</v>
      </c>
      <c r="AE67" s="13">
        <v>54</v>
      </c>
      <c r="AF67" s="13">
        <v>4</v>
      </c>
      <c r="AG67" s="13">
        <v>289</v>
      </c>
      <c r="AH67" s="13">
        <v>883</v>
      </c>
    </row>
    <row r="68" spans="1:34" s="3" customFormat="1" ht="12.6" customHeight="1">
      <c r="A68" s="33" t="s">
        <v>145</v>
      </c>
      <c r="B68" s="34" t="s">
        <v>4</v>
      </c>
      <c r="C68" s="34" t="s">
        <v>1</v>
      </c>
      <c r="D68" s="34" t="s">
        <v>12</v>
      </c>
      <c r="E68" s="35" t="s">
        <v>35</v>
      </c>
      <c r="F68" s="36">
        <v>1466</v>
      </c>
      <c r="G68" s="36">
        <v>25</v>
      </c>
      <c r="H68" s="36">
        <v>26</v>
      </c>
      <c r="I68" s="36">
        <v>24</v>
      </c>
      <c r="J68" s="36">
        <v>28</v>
      </c>
      <c r="K68" s="36">
        <v>22</v>
      </c>
      <c r="L68" s="36">
        <v>126</v>
      </c>
      <c r="M68" s="36">
        <v>52</v>
      </c>
      <c r="N68" s="36">
        <v>163</v>
      </c>
      <c r="O68" s="36">
        <v>55</v>
      </c>
      <c r="P68" s="36">
        <v>137</v>
      </c>
      <c r="Q68" s="36">
        <v>129</v>
      </c>
      <c r="R68" s="36">
        <v>121</v>
      </c>
      <c r="S68" s="36">
        <v>106</v>
      </c>
      <c r="T68" s="36">
        <v>96</v>
      </c>
      <c r="U68" s="36">
        <v>86</v>
      </c>
      <c r="V68" s="36">
        <v>70</v>
      </c>
      <c r="W68" s="36">
        <v>56</v>
      </c>
      <c r="X68" s="36">
        <v>44</v>
      </c>
      <c r="Y68" s="36">
        <v>35</v>
      </c>
      <c r="Z68" s="36">
        <v>27</v>
      </c>
      <c r="AA68" s="36">
        <v>20</v>
      </c>
      <c r="AB68" s="36">
        <v>18</v>
      </c>
      <c r="AC68" s="37">
        <v>44</v>
      </c>
      <c r="AD68" s="37">
        <v>36</v>
      </c>
      <c r="AE68" s="36">
        <v>25</v>
      </c>
      <c r="AF68" s="36">
        <v>2</v>
      </c>
      <c r="AG68" s="36">
        <v>134</v>
      </c>
      <c r="AH68" s="36">
        <v>409</v>
      </c>
    </row>
    <row r="69" spans="1:34" s="3" customFormat="1" ht="12.6" customHeight="1">
      <c r="A69" s="38"/>
      <c r="B69" s="39"/>
      <c r="C69" s="39"/>
      <c r="D69" s="39"/>
      <c r="E69" s="31" t="s">
        <v>400</v>
      </c>
      <c r="F69" s="78">
        <f t="shared" si="30"/>
        <v>733</v>
      </c>
      <c r="G69" s="13">
        <f t="shared" ref="G69:AH69" si="41">ROUND(G68*0.5,0)</f>
        <v>13</v>
      </c>
      <c r="H69" s="13">
        <f t="shared" si="41"/>
        <v>13</v>
      </c>
      <c r="I69" s="13">
        <f t="shared" si="41"/>
        <v>12</v>
      </c>
      <c r="J69" s="13">
        <f t="shared" si="41"/>
        <v>14</v>
      </c>
      <c r="K69" s="13">
        <f t="shared" si="41"/>
        <v>11</v>
      </c>
      <c r="L69" s="13">
        <f t="shared" si="41"/>
        <v>63</v>
      </c>
      <c r="M69" s="13">
        <f t="shared" si="41"/>
        <v>26</v>
      </c>
      <c r="N69" s="13">
        <v>81</v>
      </c>
      <c r="O69" s="13">
        <v>27</v>
      </c>
      <c r="P69" s="13">
        <f t="shared" si="41"/>
        <v>69</v>
      </c>
      <c r="Q69" s="13">
        <v>64</v>
      </c>
      <c r="R69" s="13">
        <f t="shared" si="41"/>
        <v>61</v>
      </c>
      <c r="S69" s="13">
        <f t="shared" si="41"/>
        <v>53</v>
      </c>
      <c r="T69" s="13">
        <f t="shared" si="41"/>
        <v>48</v>
      </c>
      <c r="U69" s="13">
        <f t="shared" si="41"/>
        <v>43</v>
      </c>
      <c r="V69" s="13">
        <f t="shared" si="41"/>
        <v>35</v>
      </c>
      <c r="W69" s="13">
        <f t="shared" si="41"/>
        <v>28</v>
      </c>
      <c r="X69" s="13">
        <f t="shared" si="41"/>
        <v>22</v>
      </c>
      <c r="Y69" s="13">
        <v>17</v>
      </c>
      <c r="Z69" s="13">
        <f t="shared" si="41"/>
        <v>14</v>
      </c>
      <c r="AA69" s="13">
        <f t="shared" si="41"/>
        <v>10</v>
      </c>
      <c r="AB69" s="13">
        <f t="shared" si="41"/>
        <v>9</v>
      </c>
      <c r="AC69" s="13">
        <f t="shared" si="41"/>
        <v>22</v>
      </c>
      <c r="AD69" s="13">
        <f t="shared" si="41"/>
        <v>18</v>
      </c>
      <c r="AE69" s="13">
        <f t="shared" si="41"/>
        <v>13</v>
      </c>
      <c r="AF69" s="13">
        <f t="shared" si="41"/>
        <v>1</v>
      </c>
      <c r="AG69" s="13">
        <f t="shared" si="41"/>
        <v>67</v>
      </c>
      <c r="AH69" s="13">
        <f t="shared" si="41"/>
        <v>205</v>
      </c>
    </row>
    <row r="70" spans="1:34" s="3" customFormat="1" ht="12.6" customHeight="1">
      <c r="A70" s="10"/>
      <c r="B70" s="11"/>
      <c r="C70" s="11"/>
      <c r="D70" s="11"/>
      <c r="E70" s="40" t="s">
        <v>401</v>
      </c>
      <c r="F70" s="78">
        <f t="shared" si="30"/>
        <v>733</v>
      </c>
      <c r="G70" s="13">
        <v>12</v>
      </c>
      <c r="H70" s="13">
        <f t="shared" ref="H70:AG70" si="42">ROUND(H68*0.5,0)</f>
        <v>13</v>
      </c>
      <c r="I70" s="13">
        <f t="shared" si="42"/>
        <v>12</v>
      </c>
      <c r="J70" s="13">
        <f t="shared" si="42"/>
        <v>14</v>
      </c>
      <c r="K70" s="13">
        <f t="shared" si="42"/>
        <v>11</v>
      </c>
      <c r="L70" s="13">
        <f t="shared" si="42"/>
        <v>63</v>
      </c>
      <c r="M70" s="13">
        <f t="shared" si="42"/>
        <v>26</v>
      </c>
      <c r="N70" s="13">
        <v>82</v>
      </c>
      <c r="O70" s="13">
        <v>28</v>
      </c>
      <c r="P70" s="13">
        <v>68</v>
      </c>
      <c r="Q70" s="13">
        <v>65</v>
      </c>
      <c r="R70" s="13">
        <v>60</v>
      </c>
      <c r="S70" s="13">
        <f t="shared" si="42"/>
        <v>53</v>
      </c>
      <c r="T70" s="13">
        <f t="shared" si="42"/>
        <v>48</v>
      </c>
      <c r="U70" s="13">
        <f t="shared" si="42"/>
        <v>43</v>
      </c>
      <c r="V70" s="13">
        <f t="shared" si="42"/>
        <v>35</v>
      </c>
      <c r="W70" s="13">
        <f t="shared" si="42"/>
        <v>28</v>
      </c>
      <c r="X70" s="13">
        <f t="shared" si="42"/>
        <v>22</v>
      </c>
      <c r="Y70" s="13">
        <v>18</v>
      </c>
      <c r="Z70" s="13">
        <v>13</v>
      </c>
      <c r="AA70" s="13">
        <f t="shared" si="42"/>
        <v>10</v>
      </c>
      <c r="AB70" s="13">
        <f t="shared" si="42"/>
        <v>9</v>
      </c>
      <c r="AC70" s="13">
        <f t="shared" si="42"/>
        <v>22</v>
      </c>
      <c r="AD70" s="13">
        <f t="shared" si="42"/>
        <v>18</v>
      </c>
      <c r="AE70" s="13">
        <v>12</v>
      </c>
      <c r="AF70" s="13">
        <f t="shared" si="42"/>
        <v>1</v>
      </c>
      <c r="AG70" s="13">
        <f t="shared" si="42"/>
        <v>67</v>
      </c>
      <c r="AH70" s="13">
        <v>204</v>
      </c>
    </row>
    <row r="71" spans="1:34" s="3" customFormat="1" ht="12.6" customHeight="1">
      <c r="A71" s="33" t="s">
        <v>146</v>
      </c>
      <c r="B71" s="34" t="s">
        <v>4</v>
      </c>
      <c r="C71" s="34" t="s">
        <v>1</v>
      </c>
      <c r="D71" s="34" t="s">
        <v>13</v>
      </c>
      <c r="E71" s="35" t="s">
        <v>36</v>
      </c>
      <c r="F71" s="36">
        <v>125226</v>
      </c>
      <c r="G71" s="36">
        <v>2133</v>
      </c>
      <c r="H71" s="36">
        <v>2123</v>
      </c>
      <c r="I71" s="36">
        <v>2124</v>
      </c>
      <c r="J71" s="36">
        <v>2124</v>
      </c>
      <c r="K71" s="36">
        <v>2128</v>
      </c>
      <c r="L71" s="36">
        <v>10766</v>
      </c>
      <c r="M71" s="36">
        <v>4454</v>
      </c>
      <c r="N71" s="36">
        <v>13908</v>
      </c>
      <c r="O71" s="36">
        <v>4736</v>
      </c>
      <c r="P71" s="36">
        <v>11660</v>
      </c>
      <c r="Q71" s="36">
        <v>10955</v>
      </c>
      <c r="R71" s="36">
        <v>10377</v>
      </c>
      <c r="S71" s="36">
        <v>9056</v>
      </c>
      <c r="T71" s="36">
        <v>8242</v>
      </c>
      <c r="U71" s="36">
        <v>7342</v>
      </c>
      <c r="V71" s="36">
        <v>5940</v>
      </c>
      <c r="W71" s="36">
        <v>4819</v>
      </c>
      <c r="X71" s="36">
        <v>3786</v>
      </c>
      <c r="Y71" s="36">
        <v>2970</v>
      </c>
      <c r="Z71" s="36">
        <v>2325</v>
      </c>
      <c r="AA71" s="36">
        <v>1690</v>
      </c>
      <c r="AB71" s="36">
        <v>1568</v>
      </c>
      <c r="AC71" s="37">
        <v>3748</v>
      </c>
      <c r="AD71" s="37">
        <v>3057</v>
      </c>
      <c r="AE71" s="36">
        <v>2147</v>
      </c>
      <c r="AF71" s="36">
        <v>164</v>
      </c>
      <c r="AG71" s="36">
        <v>11426</v>
      </c>
      <c r="AH71" s="36">
        <v>34947</v>
      </c>
    </row>
    <row r="72" spans="1:34" s="3" customFormat="1" ht="12.6" customHeight="1">
      <c r="A72" s="10"/>
      <c r="B72" s="11"/>
      <c r="C72" s="11"/>
      <c r="D72" s="11"/>
      <c r="E72" s="32" t="s">
        <v>336</v>
      </c>
      <c r="F72" s="78">
        <f>SUM(G72:AB72)</f>
        <v>26303</v>
      </c>
      <c r="G72" s="13">
        <v>447</v>
      </c>
      <c r="H72" s="13">
        <v>448</v>
      </c>
      <c r="I72" s="13">
        <v>448</v>
      </c>
      <c r="J72" s="13">
        <v>448</v>
      </c>
      <c r="K72" s="13">
        <v>446</v>
      </c>
      <c r="L72" s="13">
        <f t="shared" ref="L72:AH72" si="43">ROUND(L71*0.21,0)</f>
        <v>2261</v>
      </c>
      <c r="M72" s="13">
        <v>936</v>
      </c>
      <c r="N72" s="13">
        <v>2924</v>
      </c>
      <c r="O72" s="13">
        <v>996</v>
      </c>
      <c r="P72" s="13">
        <v>2448</v>
      </c>
      <c r="Q72" s="13">
        <f t="shared" si="43"/>
        <v>2301</v>
      </c>
      <c r="R72" s="13">
        <v>2177</v>
      </c>
      <c r="S72" s="13">
        <v>1903</v>
      </c>
      <c r="T72" s="13">
        <v>1729</v>
      </c>
      <c r="U72" s="13">
        <v>1540</v>
      </c>
      <c r="V72" s="13">
        <v>1248</v>
      </c>
      <c r="W72" s="13">
        <f t="shared" si="43"/>
        <v>1012</v>
      </c>
      <c r="X72" s="13">
        <v>796</v>
      </c>
      <c r="Y72" s="13">
        <f t="shared" si="43"/>
        <v>624</v>
      </c>
      <c r="Z72" s="13">
        <v>486</v>
      </c>
      <c r="AA72" s="13">
        <v>354</v>
      </c>
      <c r="AB72" s="13">
        <v>331</v>
      </c>
      <c r="AC72" s="13">
        <v>788</v>
      </c>
      <c r="AD72" s="13">
        <v>643</v>
      </c>
      <c r="AE72" s="13">
        <f t="shared" si="43"/>
        <v>451</v>
      </c>
      <c r="AF72" s="13">
        <v>33</v>
      </c>
      <c r="AG72" s="13">
        <v>2398</v>
      </c>
      <c r="AH72" s="13">
        <f t="shared" si="43"/>
        <v>7339</v>
      </c>
    </row>
    <row r="73" spans="1:34" s="3" customFormat="1" ht="12.6" customHeight="1">
      <c r="A73" s="10"/>
      <c r="B73" s="11"/>
      <c r="C73" s="11"/>
      <c r="D73" s="11"/>
      <c r="E73" s="32" t="s">
        <v>337</v>
      </c>
      <c r="F73" s="78">
        <f t="shared" ref="F73:F87" si="44">SUM(G73:AB73)</f>
        <v>7512</v>
      </c>
      <c r="G73" s="13">
        <f t="shared" ref="G73:AH73" si="45">ROUND(G71*0.06,0)</f>
        <v>128</v>
      </c>
      <c r="H73" s="13">
        <f t="shared" si="45"/>
        <v>127</v>
      </c>
      <c r="I73" s="13">
        <f t="shared" si="45"/>
        <v>127</v>
      </c>
      <c r="J73" s="13">
        <f t="shared" si="45"/>
        <v>127</v>
      </c>
      <c r="K73" s="13">
        <f t="shared" si="45"/>
        <v>128</v>
      </c>
      <c r="L73" s="13">
        <f t="shared" si="45"/>
        <v>646</v>
      </c>
      <c r="M73" s="13">
        <f t="shared" si="45"/>
        <v>267</v>
      </c>
      <c r="N73" s="13">
        <f t="shared" si="45"/>
        <v>834</v>
      </c>
      <c r="O73" s="13">
        <f t="shared" si="45"/>
        <v>284</v>
      </c>
      <c r="P73" s="13">
        <f t="shared" si="45"/>
        <v>700</v>
      </c>
      <c r="Q73" s="13">
        <f t="shared" si="45"/>
        <v>657</v>
      </c>
      <c r="R73" s="13">
        <f t="shared" si="45"/>
        <v>623</v>
      </c>
      <c r="S73" s="13">
        <f t="shared" si="45"/>
        <v>543</v>
      </c>
      <c r="T73" s="13">
        <f t="shared" si="45"/>
        <v>495</v>
      </c>
      <c r="U73" s="13">
        <f t="shared" si="45"/>
        <v>441</v>
      </c>
      <c r="V73" s="13">
        <f t="shared" si="45"/>
        <v>356</v>
      </c>
      <c r="W73" s="13">
        <f t="shared" si="45"/>
        <v>289</v>
      </c>
      <c r="X73" s="13">
        <f t="shared" si="45"/>
        <v>227</v>
      </c>
      <c r="Y73" s="13">
        <f t="shared" si="45"/>
        <v>178</v>
      </c>
      <c r="Z73" s="13">
        <f t="shared" si="45"/>
        <v>140</v>
      </c>
      <c r="AA73" s="13">
        <f t="shared" si="45"/>
        <v>101</v>
      </c>
      <c r="AB73" s="13">
        <f t="shared" si="45"/>
        <v>94</v>
      </c>
      <c r="AC73" s="13">
        <f t="shared" si="45"/>
        <v>225</v>
      </c>
      <c r="AD73" s="13">
        <f t="shared" si="45"/>
        <v>183</v>
      </c>
      <c r="AE73" s="13">
        <f t="shared" si="45"/>
        <v>129</v>
      </c>
      <c r="AF73" s="13">
        <f t="shared" si="45"/>
        <v>10</v>
      </c>
      <c r="AG73" s="13">
        <f t="shared" si="45"/>
        <v>686</v>
      </c>
      <c r="AH73" s="13">
        <f t="shared" si="45"/>
        <v>2097</v>
      </c>
    </row>
    <row r="74" spans="1:34" s="3" customFormat="1" ht="12.6" customHeight="1">
      <c r="A74" s="10"/>
      <c r="B74" s="11"/>
      <c r="C74" s="11"/>
      <c r="D74" s="11"/>
      <c r="E74" s="32" t="s">
        <v>338</v>
      </c>
      <c r="F74" s="78">
        <f t="shared" si="44"/>
        <v>7512</v>
      </c>
      <c r="G74" s="13">
        <f t="shared" ref="G74:AH74" si="46">ROUND(G71*0.06,0)</f>
        <v>128</v>
      </c>
      <c r="H74" s="13">
        <f t="shared" si="46"/>
        <v>127</v>
      </c>
      <c r="I74" s="13">
        <f t="shared" si="46"/>
        <v>127</v>
      </c>
      <c r="J74" s="13">
        <f t="shared" si="46"/>
        <v>127</v>
      </c>
      <c r="K74" s="13">
        <f t="shared" si="46"/>
        <v>128</v>
      </c>
      <c r="L74" s="13">
        <f t="shared" si="46"/>
        <v>646</v>
      </c>
      <c r="M74" s="13">
        <f t="shared" si="46"/>
        <v>267</v>
      </c>
      <c r="N74" s="13">
        <f t="shared" si="46"/>
        <v>834</v>
      </c>
      <c r="O74" s="13">
        <f t="shared" si="46"/>
        <v>284</v>
      </c>
      <c r="P74" s="13">
        <f t="shared" si="46"/>
        <v>700</v>
      </c>
      <c r="Q74" s="13">
        <f t="shared" si="46"/>
        <v>657</v>
      </c>
      <c r="R74" s="13">
        <f t="shared" si="46"/>
        <v>623</v>
      </c>
      <c r="S74" s="13">
        <f t="shared" si="46"/>
        <v>543</v>
      </c>
      <c r="T74" s="13">
        <f t="shared" si="46"/>
        <v>495</v>
      </c>
      <c r="U74" s="13">
        <f t="shared" si="46"/>
        <v>441</v>
      </c>
      <c r="V74" s="13">
        <f t="shared" si="46"/>
        <v>356</v>
      </c>
      <c r="W74" s="13">
        <f t="shared" si="46"/>
        <v>289</v>
      </c>
      <c r="X74" s="13">
        <f t="shared" si="46"/>
        <v>227</v>
      </c>
      <c r="Y74" s="13">
        <f t="shared" si="46"/>
        <v>178</v>
      </c>
      <c r="Z74" s="13">
        <f t="shared" si="46"/>
        <v>140</v>
      </c>
      <c r="AA74" s="13">
        <f t="shared" si="46"/>
        <v>101</v>
      </c>
      <c r="AB74" s="13">
        <f t="shared" si="46"/>
        <v>94</v>
      </c>
      <c r="AC74" s="13">
        <f t="shared" si="46"/>
        <v>225</v>
      </c>
      <c r="AD74" s="13">
        <f t="shared" si="46"/>
        <v>183</v>
      </c>
      <c r="AE74" s="13">
        <f t="shared" si="46"/>
        <v>129</v>
      </c>
      <c r="AF74" s="13">
        <f t="shared" si="46"/>
        <v>10</v>
      </c>
      <c r="AG74" s="13">
        <f t="shared" si="46"/>
        <v>686</v>
      </c>
      <c r="AH74" s="13">
        <f t="shared" si="46"/>
        <v>2097</v>
      </c>
    </row>
    <row r="75" spans="1:34" s="3" customFormat="1" ht="12.6" customHeight="1">
      <c r="A75" s="10"/>
      <c r="B75" s="11"/>
      <c r="C75" s="11"/>
      <c r="D75" s="11"/>
      <c r="E75" s="32" t="s">
        <v>339</v>
      </c>
      <c r="F75" s="78">
        <f t="shared" si="44"/>
        <v>7512</v>
      </c>
      <c r="G75" s="13">
        <f t="shared" ref="G75:AH75" si="47">ROUND(G71*0.06,0)</f>
        <v>128</v>
      </c>
      <c r="H75" s="13">
        <f t="shared" si="47"/>
        <v>127</v>
      </c>
      <c r="I75" s="13">
        <f t="shared" si="47"/>
        <v>127</v>
      </c>
      <c r="J75" s="13">
        <f t="shared" si="47"/>
        <v>127</v>
      </c>
      <c r="K75" s="13">
        <f t="shared" si="47"/>
        <v>128</v>
      </c>
      <c r="L75" s="13">
        <f t="shared" si="47"/>
        <v>646</v>
      </c>
      <c r="M75" s="13">
        <f t="shared" si="47"/>
        <v>267</v>
      </c>
      <c r="N75" s="13">
        <f t="shared" si="47"/>
        <v>834</v>
      </c>
      <c r="O75" s="13">
        <f t="shared" si="47"/>
        <v>284</v>
      </c>
      <c r="P75" s="13">
        <f t="shared" si="47"/>
        <v>700</v>
      </c>
      <c r="Q75" s="13">
        <f t="shared" si="47"/>
        <v>657</v>
      </c>
      <c r="R75" s="13">
        <f t="shared" si="47"/>
        <v>623</v>
      </c>
      <c r="S75" s="13">
        <f t="shared" si="47"/>
        <v>543</v>
      </c>
      <c r="T75" s="13">
        <f t="shared" si="47"/>
        <v>495</v>
      </c>
      <c r="U75" s="13">
        <f t="shared" si="47"/>
        <v>441</v>
      </c>
      <c r="V75" s="13">
        <f t="shared" si="47"/>
        <v>356</v>
      </c>
      <c r="W75" s="13">
        <f t="shared" si="47"/>
        <v>289</v>
      </c>
      <c r="X75" s="13">
        <f t="shared" si="47"/>
        <v>227</v>
      </c>
      <c r="Y75" s="13">
        <f t="shared" si="47"/>
        <v>178</v>
      </c>
      <c r="Z75" s="13">
        <f t="shared" si="47"/>
        <v>140</v>
      </c>
      <c r="AA75" s="13">
        <f t="shared" si="47"/>
        <v>101</v>
      </c>
      <c r="AB75" s="13">
        <f t="shared" si="47"/>
        <v>94</v>
      </c>
      <c r="AC75" s="13">
        <f t="shared" si="47"/>
        <v>225</v>
      </c>
      <c r="AD75" s="13">
        <f t="shared" si="47"/>
        <v>183</v>
      </c>
      <c r="AE75" s="13">
        <f t="shared" si="47"/>
        <v>129</v>
      </c>
      <c r="AF75" s="13">
        <f t="shared" si="47"/>
        <v>10</v>
      </c>
      <c r="AG75" s="13">
        <f t="shared" si="47"/>
        <v>686</v>
      </c>
      <c r="AH75" s="13">
        <f t="shared" si="47"/>
        <v>2097</v>
      </c>
    </row>
    <row r="76" spans="1:34" s="3" customFormat="1" ht="12.6" customHeight="1">
      <c r="A76" s="10"/>
      <c r="B76" s="11"/>
      <c r="C76" s="11"/>
      <c r="D76" s="11"/>
      <c r="E76" s="32" t="s">
        <v>340</v>
      </c>
      <c r="F76" s="78">
        <f t="shared" si="44"/>
        <v>18784</v>
      </c>
      <c r="G76" s="13">
        <f t="shared" ref="G76:AH76" si="48">ROUND(G71*0.15,0)</f>
        <v>320</v>
      </c>
      <c r="H76" s="13">
        <f t="shared" si="48"/>
        <v>318</v>
      </c>
      <c r="I76" s="13">
        <f t="shared" si="48"/>
        <v>319</v>
      </c>
      <c r="J76" s="13">
        <f t="shared" si="48"/>
        <v>319</v>
      </c>
      <c r="K76" s="13">
        <f t="shared" si="48"/>
        <v>319</v>
      </c>
      <c r="L76" s="13">
        <f t="shared" si="48"/>
        <v>1615</v>
      </c>
      <c r="M76" s="13">
        <f t="shared" si="48"/>
        <v>668</v>
      </c>
      <c r="N76" s="13">
        <f t="shared" si="48"/>
        <v>2086</v>
      </c>
      <c r="O76" s="13">
        <f t="shared" si="48"/>
        <v>710</v>
      </c>
      <c r="P76" s="13">
        <f t="shared" si="48"/>
        <v>1749</v>
      </c>
      <c r="Q76" s="13">
        <f t="shared" si="48"/>
        <v>1643</v>
      </c>
      <c r="R76" s="13">
        <f t="shared" si="48"/>
        <v>1557</v>
      </c>
      <c r="S76" s="13">
        <f t="shared" si="48"/>
        <v>1358</v>
      </c>
      <c r="T76" s="13">
        <f t="shared" si="48"/>
        <v>1236</v>
      </c>
      <c r="U76" s="13">
        <f t="shared" si="48"/>
        <v>1101</v>
      </c>
      <c r="V76" s="13">
        <f t="shared" si="48"/>
        <v>891</v>
      </c>
      <c r="W76" s="13">
        <f t="shared" si="48"/>
        <v>723</v>
      </c>
      <c r="X76" s="13">
        <f t="shared" si="48"/>
        <v>568</v>
      </c>
      <c r="Y76" s="13">
        <f t="shared" si="48"/>
        <v>446</v>
      </c>
      <c r="Z76" s="13">
        <f t="shared" si="48"/>
        <v>349</v>
      </c>
      <c r="AA76" s="13">
        <f t="shared" si="48"/>
        <v>254</v>
      </c>
      <c r="AB76" s="13">
        <f t="shared" si="48"/>
        <v>235</v>
      </c>
      <c r="AC76" s="13">
        <f t="shared" si="48"/>
        <v>562</v>
      </c>
      <c r="AD76" s="13">
        <f t="shared" si="48"/>
        <v>459</v>
      </c>
      <c r="AE76" s="13">
        <f t="shared" si="48"/>
        <v>322</v>
      </c>
      <c r="AF76" s="13">
        <f t="shared" si="48"/>
        <v>25</v>
      </c>
      <c r="AG76" s="13">
        <f t="shared" si="48"/>
        <v>1714</v>
      </c>
      <c r="AH76" s="13">
        <f t="shared" si="48"/>
        <v>5242</v>
      </c>
    </row>
    <row r="77" spans="1:34" s="3" customFormat="1" ht="12.6" customHeight="1">
      <c r="A77" s="10"/>
      <c r="B77" s="11"/>
      <c r="C77" s="11"/>
      <c r="D77" s="11"/>
      <c r="E77" s="32" t="s">
        <v>341</v>
      </c>
      <c r="F77" s="78">
        <f t="shared" si="44"/>
        <v>15026</v>
      </c>
      <c r="G77" s="13">
        <f t="shared" ref="G77:AH77" si="49">ROUND(G71*0.12,0)</f>
        <v>256</v>
      </c>
      <c r="H77" s="13">
        <f t="shared" si="49"/>
        <v>255</v>
      </c>
      <c r="I77" s="13">
        <f t="shared" si="49"/>
        <v>255</v>
      </c>
      <c r="J77" s="13">
        <f t="shared" si="49"/>
        <v>255</v>
      </c>
      <c r="K77" s="13">
        <f t="shared" si="49"/>
        <v>255</v>
      </c>
      <c r="L77" s="13">
        <f t="shared" si="49"/>
        <v>1292</v>
      </c>
      <c r="M77" s="13">
        <f t="shared" si="49"/>
        <v>534</v>
      </c>
      <c r="N77" s="13">
        <f t="shared" si="49"/>
        <v>1669</v>
      </c>
      <c r="O77" s="13">
        <f t="shared" si="49"/>
        <v>568</v>
      </c>
      <c r="P77" s="13">
        <f t="shared" si="49"/>
        <v>1399</v>
      </c>
      <c r="Q77" s="13">
        <f t="shared" si="49"/>
        <v>1315</v>
      </c>
      <c r="R77" s="13">
        <f t="shared" si="49"/>
        <v>1245</v>
      </c>
      <c r="S77" s="13">
        <f t="shared" si="49"/>
        <v>1087</v>
      </c>
      <c r="T77" s="13">
        <f t="shared" si="49"/>
        <v>989</v>
      </c>
      <c r="U77" s="13">
        <f t="shared" si="49"/>
        <v>881</v>
      </c>
      <c r="V77" s="13">
        <f t="shared" si="49"/>
        <v>713</v>
      </c>
      <c r="W77" s="13">
        <f t="shared" si="49"/>
        <v>578</v>
      </c>
      <c r="X77" s="13">
        <f t="shared" si="49"/>
        <v>454</v>
      </c>
      <c r="Y77" s="13">
        <f t="shared" si="49"/>
        <v>356</v>
      </c>
      <c r="Z77" s="13">
        <f t="shared" si="49"/>
        <v>279</v>
      </c>
      <c r="AA77" s="13">
        <f t="shared" si="49"/>
        <v>203</v>
      </c>
      <c r="AB77" s="13">
        <f t="shared" si="49"/>
        <v>188</v>
      </c>
      <c r="AC77" s="13">
        <f t="shared" si="49"/>
        <v>450</v>
      </c>
      <c r="AD77" s="13">
        <f t="shared" si="49"/>
        <v>367</v>
      </c>
      <c r="AE77" s="13">
        <f t="shared" si="49"/>
        <v>258</v>
      </c>
      <c r="AF77" s="13">
        <f t="shared" si="49"/>
        <v>20</v>
      </c>
      <c r="AG77" s="13">
        <f t="shared" si="49"/>
        <v>1371</v>
      </c>
      <c r="AH77" s="13">
        <f t="shared" si="49"/>
        <v>4194</v>
      </c>
    </row>
    <row r="78" spans="1:34" s="3" customFormat="1" ht="12.6" customHeight="1">
      <c r="A78" s="10"/>
      <c r="B78" s="11"/>
      <c r="C78" s="11"/>
      <c r="D78" s="11"/>
      <c r="E78" s="32" t="s">
        <v>342</v>
      </c>
      <c r="F78" s="78">
        <f t="shared" si="44"/>
        <v>7512</v>
      </c>
      <c r="G78" s="13">
        <f t="shared" ref="G78:AH78" si="50">ROUND(G71*0.06,0)</f>
        <v>128</v>
      </c>
      <c r="H78" s="13">
        <f t="shared" si="50"/>
        <v>127</v>
      </c>
      <c r="I78" s="13">
        <f t="shared" si="50"/>
        <v>127</v>
      </c>
      <c r="J78" s="13">
        <f t="shared" si="50"/>
        <v>127</v>
      </c>
      <c r="K78" s="13">
        <f t="shared" si="50"/>
        <v>128</v>
      </c>
      <c r="L78" s="13">
        <f t="shared" si="50"/>
        <v>646</v>
      </c>
      <c r="M78" s="13">
        <f t="shared" si="50"/>
        <v>267</v>
      </c>
      <c r="N78" s="13">
        <f t="shared" si="50"/>
        <v>834</v>
      </c>
      <c r="O78" s="13">
        <f t="shared" si="50"/>
        <v>284</v>
      </c>
      <c r="P78" s="13">
        <f t="shared" si="50"/>
        <v>700</v>
      </c>
      <c r="Q78" s="13">
        <f t="shared" si="50"/>
        <v>657</v>
      </c>
      <c r="R78" s="13">
        <f t="shared" si="50"/>
        <v>623</v>
      </c>
      <c r="S78" s="13">
        <f t="shared" si="50"/>
        <v>543</v>
      </c>
      <c r="T78" s="13">
        <f t="shared" si="50"/>
        <v>495</v>
      </c>
      <c r="U78" s="13">
        <f t="shared" si="50"/>
        <v>441</v>
      </c>
      <c r="V78" s="13">
        <f t="shared" si="50"/>
        <v>356</v>
      </c>
      <c r="W78" s="13">
        <f t="shared" si="50"/>
        <v>289</v>
      </c>
      <c r="X78" s="13">
        <f t="shared" si="50"/>
        <v>227</v>
      </c>
      <c r="Y78" s="13">
        <f t="shared" si="50"/>
        <v>178</v>
      </c>
      <c r="Z78" s="13">
        <f t="shared" si="50"/>
        <v>140</v>
      </c>
      <c r="AA78" s="13">
        <f t="shared" si="50"/>
        <v>101</v>
      </c>
      <c r="AB78" s="13">
        <f t="shared" si="50"/>
        <v>94</v>
      </c>
      <c r="AC78" s="13">
        <f t="shared" si="50"/>
        <v>225</v>
      </c>
      <c r="AD78" s="13">
        <f t="shared" si="50"/>
        <v>183</v>
      </c>
      <c r="AE78" s="13">
        <f t="shared" si="50"/>
        <v>129</v>
      </c>
      <c r="AF78" s="13">
        <f t="shared" si="50"/>
        <v>10</v>
      </c>
      <c r="AG78" s="13">
        <f t="shared" si="50"/>
        <v>686</v>
      </c>
      <c r="AH78" s="13">
        <f t="shared" si="50"/>
        <v>2097</v>
      </c>
    </row>
    <row r="79" spans="1:34" s="3" customFormat="1" ht="12.6" customHeight="1">
      <c r="A79" s="10"/>
      <c r="B79" s="11"/>
      <c r="C79" s="11"/>
      <c r="D79" s="11"/>
      <c r="E79" s="32" t="s">
        <v>343</v>
      </c>
      <c r="F79" s="78">
        <f t="shared" si="44"/>
        <v>6261</v>
      </c>
      <c r="G79" s="13">
        <f t="shared" ref="G79:AH79" si="51">ROUND(G71*0.05,0)</f>
        <v>107</v>
      </c>
      <c r="H79" s="13">
        <f t="shared" si="51"/>
        <v>106</v>
      </c>
      <c r="I79" s="13">
        <f t="shared" si="51"/>
        <v>106</v>
      </c>
      <c r="J79" s="13">
        <f t="shared" si="51"/>
        <v>106</v>
      </c>
      <c r="K79" s="13">
        <f t="shared" si="51"/>
        <v>106</v>
      </c>
      <c r="L79" s="13">
        <f t="shared" si="51"/>
        <v>538</v>
      </c>
      <c r="M79" s="13">
        <f t="shared" si="51"/>
        <v>223</v>
      </c>
      <c r="N79" s="13">
        <f t="shared" si="51"/>
        <v>695</v>
      </c>
      <c r="O79" s="13">
        <f t="shared" si="51"/>
        <v>237</v>
      </c>
      <c r="P79" s="13">
        <f t="shared" si="51"/>
        <v>583</v>
      </c>
      <c r="Q79" s="13">
        <f t="shared" si="51"/>
        <v>548</v>
      </c>
      <c r="R79" s="13">
        <f t="shared" si="51"/>
        <v>519</v>
      </c>
      <c r="S79" s="13">
        <f t="shared" si="51"/>
        <v>453</v>
      </c>
      <c r="T79" s="13">
        <f t="shared" si="51"/>
        <v>412</v>
      </c>
      <c r="U79" s="13">
        <f t="shared" si="51"/>
        <v>367</v>
      </c>
      <c r="V79" s="13">
        <f t="shared" si="51"/>
        <v>297</v>
      </c>
      <c r="W79" s="13">
        <f t="shared" si="51"/>
        <v>241</v>
      </c>
      <c r="X79" s="13">
        <f t="shared" si="51"/>
        <v>189</v>
      </c>
      <c r="Y79" s="13">
        <f t="shared" si="51"/>
        <v>149</v>
      </c>
      <c r="Z79" s="13">
        <f t="shared" si="51"/>
        <v>116</v>
      </c>
      <c r="AA79" s="13">
        <f t="shared" si="51"/>
        <v>85</v>
      </c>
      <c r="AB79" s="13">
        <f t="shared" si="51"/>
        <v>78</v>
      </c>
      <c r="AC79" s="13">
        <f t="shared" si="51"/>
        <v>187</v>
      </c>
      <c r="AD79" s="13">
        <f t="shared" si="51"/>
        <v>153</v>
      </c>
      <c r="AE79" s="13">
        <f t="shared" si="51"/>
        <v>107</v>
      </c>
      <c r="AF79" s="13">
        <f t="shared" si="51"/>
        <v>8</v>
      </c>
      <c r="AG79" s="13">
        <f t="shared" si="51"/>
        <v>571</v>
      </c>
      <c r="AH79" s="13">
        <f t="shared" si="51"/>
        <v>1747</v>
      </c>
    </row>
    <row r="80" spans="1:34" s="3" customFormat="1" ht="12.6" customHeight="1">
      <c r="A80" s="10"/>
      <c r="B80" s="11"/>
      <c r="C80" s="11"/>
      <c r="D80" s="11"/>
      <c r="E80" s="32" t="s">
        <v>344</v>
      </c>
      <c r="F80" s="78">
        <f t="shared" si="44"/>
        <v>11271</v>
      </c>
      <c r="G80" s="13">
        <f t="shared" ref="G80:AH80" si="52">ROUND(G71*0.09,0)</f>
        <v>192</v>
      </c>
      <c r="H80" s="13">
        <f t="shared" si="52"/>
        <v>191</v>
      </c>
      <c r="I80" s="13">
        <f t="shared" si="52"/>
        <v>191</v>
      </c>
      <c r="J80" s="13">
        <f t="shared" si="52"/>
        <v>191</v>
      </c>
      <c r="K80" s="13">
        <f t="shared" si="52"/>
        <v>192</v>
      </c>
      <c r="L80" s="13">
        <f t="shared" si="52"/>
        <v>969</v>
      </c>
      <c r="M80" s="13">
        <f t="shared" si="52"/>
        <v>401</v>
      </c>
      <c r="N80" s="13">
        <f t="shared" si="52"/>
        <v>1252</v>
      </c>
      <c r="O80" s="13">
        <f t="shared" si="52"/>
        <v>426</v>
      </c>
      <c r="P80" s="13">
        <f t="shared" si="52"/>
        <v>1049</v>
      </c>
      <c r="Q80" s="13">
        <f t="shared" si="52"/>
        <v>986</v>
      </c>
      <c r="R80" s="13">
        <f t="shared" si="52"/>
        <v>934</v>
      </c>
      <c r="S80" s="13">
        <f t="shared" si="52"/>
        <v>815</v>
      </c>
      <c r="T80" s="13">
        <f t="shared" si="52"/>
        <v>742</v>
      </c>
      <c r="U80" s="13">
        <f t="shared" si="52"/>
        <v>661</v>
      </c>
      <c r="V80" s="13">
        <f t="shared" si="52"/>
        <v>535</v>
      </c>
      <c r="W80" s="13">
        <f t="shared" si="52"/>
        <v>434</v>
      </c>
      <c r="X80" s="13">
        <f t="shared" si="52"/>
        <v>341</v>
      </c>
      <c r="Y80" s="13">
        <f t="shared" si="52"/>
        <v>267</v>
      </c>
      <c r="Z80" s="13">
        <f t="shared" si="52"/>
        <v>209</v>
      </c>
      <c r="AA80" s="13">
        <f t="shared" si="52"/>
        <v>152</v>
      </c>
      <c r="AB80" s="13">
        <f t="shared" si="52"/>
        <v>141</v>
      </c>
      <c r="AC80" s="13">
        <f t="shared" si="52"/>
        <v>337</v>
      </c>
      <c r="AD80" s="13">
        <f t="shared" si="52"/>
        <v>275</v>
      </c>
      <c r="AE80" s="13">
        <f t="shared" si="52"/>
        <v>193</v>
      </c>
      <c r="AF80" s="13">
        <f t="shared" si="52"/>
        <v>15</v>
      </c>
      <c r="AG80" s="13">
        <f t="shared" si="52"/>
        <v>1028</v>
      </c>
      <c r="AH80" s="13">
        <f t="shared" si="52"/>
        <v>3145</v>
      </c>
    </row>
    <row r="81" spans="1:34" s="3" customFormat="1" ht="12.6" customHeight="1">
      <c r="A81" s="10"/>
      <c r="B81" s="11"/>
      <c r="C81" s="11"/>
      <c r="D81" s="11"/>
      <c r="E81" s="32" t="s">
        <v>345</v>
      </c>
      <c r="F81" s="78">
        <f t="shared" si="44"/>
        <v>6261</v>
      </c>
      <c r="G81" s="13">
        <f t="shared" ref="G81:AH81" si="53">ROUND(G71*0.05,0)</f>
        <v>107</v>
      </c>
      <c r="H81" s="13">
        <f t="shared" si="53"/>
        <v>106</v>
      </c>
      <c r="I81" s="13">
        <f t="shared" si="53"/>
        <v>106</v>
      </c>
      <c r="J81" s="13">
        <f t="shared" si="53"/>
        <v>106</v>
      </c>
      <c r="K81" s="13">
        <f t="shared" si="53"/>
        <v>106</v>
      </c>
      <c r="L81" s="13">
        <f t="shared" si="53"/>
        <v>538</v>
      </c>
      <c r="M81" s="13">
        <f t="shared" si="53"/>
        <v>223</v>
      </c>
      <c r="N81" s="13">
        <f t="shared" si="53"/>
        <v>695</v>
      </c>
      <c r="O81" s="13">
        <f t="shared" si="53"/>
        <v>237</v>
      </c>
      <c r="P81" s="13">
        <f t="shared" si="53"/>
        <v>583</v>
      </c>
      <c r="Q81" s="13">
        <f t="shared" si="53"/>
        <v>548</v>
      </c>
      <c r="R81" s="13">
        <f t="shared" si="53"/>
        <v>519</v>
      </c>
      <c r="S81" s="13">
        <f t="shared" si="53"/>
        <v>453</v>
      </c>
      <c r="T81" s="13">
        <f t="shared" si="53"/>
        <v>412</v>
      </c>
      <c r="U81" s="13">
        <f t="shared" si="53"/>
        <v>367</v>
      </c>
      <c r="V81" s="13">
        <f t="shared" si="53"/>
        <v>297</v>
      </c>
      <c r="W81" s="13">
        <f t="shared" si="53"/>
        <v>241</v>
      </c>
      <c r="X81" s="13">
        <f t="shared" si="53"/>
        <v>189</v>
      </c>
      <c r="Y81" s="13">
        <f t="shared" si="53"/>
        <v>149</v>
      </c>
      <c r="Z81" s="13">
        <f t="shared" si="53"/>
        <v>116</v>
      </c>
      <c r="AA81" s="13">
        <f t="shared" si="53"/>
        <v>85</v>
      </c>
      <c r="AB81" s="13">
        <f t="shared" si="53"/>
        <v>78</v>
      </c>
      <c r="AC81" s="13">
        <f t="shared" si="53"/>
        <v>187</v>
      </c>
      <c r="AD81" s="13">
        <f t="shared" si="53"/>
        <v>153</v>
      </c>
      <c r="AE81" s="13">
        <f t="shared" si="53"/>
        <v>107</v>
      </c>
      <c r="AF81" s="13">
        <f t="shared" si="53"/>
        <v>8</v>
      </c>
      <c r="AG81" s="13">
        <f t="shared" si="53"/>
        <v>571</v>
      </c>
      <c r="AH81" s="13">
        <f t="shared" si="53"/>
        <v>1747</v>
      </c>
    </row>
    <row r="82" spans="1:34" s="3" customFormat="1" ht="12.6" customHeight="1">
      <c r="A82" s="10"/>
      <c r="B82" s="11"/>
      <c r="C82" s="11"/>
      <c r="D82" s="11"/>
      <c r="E82" s="32" t="s">
        <v>346</v>
      </c>
      <c r="F82" s="78">
        <f t="shared" si="44"/>
        <v>2504</v>
      </c>
      <c r="G82" s="13">
        <f t="shared" ref="G82:AH82" si="54">ROUND(G71*0.02,0)</f>
        <v>43</v>
      </c>
      <c r="H82" s="13">
        <f t="shared" si="54"/>
        <v>42</v>
      </c>
      <c r="I82" s="13">
        <f t="shared" si="54"/>
        <v>42</v>
      </c>
      <c r="J82" s="13">
        <f t="shared" si="54"/>
        <v>42</v>
      </c>
      <c r="K82" s="13">
        <f t="shared" si="54"/>
        <v>43</v>
      </c>
      <c r="L82" s="13">
        <f t="shared" si="54"/>
        <v>215</v>
      </c>
      <c r="M82" s="13">
        <f t="shared" si="54"/>
        <v>89</v>
      </c>
      <c r="N82" s="13">
        <f t="shared" si="54"/>
        <v>278</v>
      </c>
      <c r="O82" s="13">
        <f t="shared" si="54"/>
        <v>95</v>
      </c>
      <c r="P82" s="13">
        <f t="shared" si="54"/>
        <v>233</v>
      </c>
      <c r="Q82" s="13">
        <f t="shared" si="54"/>
        <v>219</v>
      </c>
      <c r="R82" s="13">
        <f t="shared" si="54"/>
        <v>208</v>
      </c>
      <c r="S82" s="13">
        <f t="shared" si="54"/>
        <v>181</v>
      </c>
      <c r="T82" s="13">
        <f t="shared" si="54"/>
        <v>165</v>
      </c>
      <c r="U82" s="13">
        <f t="shared" si="54"/>
        <v>147</v>
      </c>
      <c r="V82" s="13">
        <f t="shared" si="54"/>
        <v>119</v>
      </c>
      <c r="W82" s="13">
        <f t="shared" si="54"/>
        <v>96</v>
      </c>
      <c r="X82" s="13">
        <f t="shared" si="54"/>
        <v>76</v>
      </c>
      <c r="Y82" s="13">
        <f t="shared" si="54"/>
        <v>59</v>
      </c>
      <c r="Z82" s="13">
        <f t="shared" si="54"/>
        <v>47</v>
      </c>
      <c r="AA82" s="13">
        <f t="shared" si="54"/>
        <v>34</v>
      </c>
      <c r="AB82" s="13">
        <f t="shared" si="54"/>
        <v>31</v>
      </c>
      <c r="AC82" s="13">
        <f t="shared" si="54"/>
        <v>75</v>
      </c>
      <c r="AD82" s="13">
        <f t="shared" si="54"/>
        <v>61</v>
      </c>
      <c r="AE82" s="13">
        <f t="shared" si="54"/>
        <v>43</v>
      </c>
      <c r="AF82" s="13">
        <f t="shared" si="54"/>
        <v>3</v>
      </c>
      <c r="AG82" s="13">
        <f t="shared" si="54"/>
        <v>229</v>
      </c>
      <c r="AH82" s="13">
        <f t="shared" si="54"/>
        <v>699</v>
      </c>
    </row>
    <row r="83" spans="1:34" s="3" customFormat="1" ht="12.6" customHeight="1">
      <c r="A83" s="10"/>
      <c r="B83" s="11"/>
      <c r="C83" s="11"/>
      <c r="D83" s="11"/>
      <c r="E83" s="32" t="s">
        <v>347</v>
      </c>
      <c r="F83" s="78">
        <f t="shared" si="44"/>
        <v>5009</v>
      </c>
      <c r="G83" s="13">
        <f t="shared" ref="G83:AH83" si="55">ROUND(G71*0.04,0)</f>
        <v>85</v>
      </c>
      <c r="H83" s="13">
        <f t="shared" si="55"/>
        <v>85</v>
      </c>
      <c r="I83" s="13">
        <f t="shared" si="55"/>
        <v>85</v>
      </c>
      <c r="J83" s="13">
        <f t="shared" si="55"/>
        <v>85</v>
      </c>
      <c r="K83" s="13">
        <f t="shared" si="55"/>
        <v>85</v>
      </c>
      <c r="L83" s="13">
        <f t="shared" si="55"/>
        <v>431</v>
      </c>
      <c r="M83" s="13">
        <f t="shared" si="55"/>
        <v>178</v>
      </c>
      <c r="N83" s="13">
        <f t="shared" si="55"/>
        <v>556</v>
      </c>
      <c r="O83" s="13">
        <f t="shared" si="55"/>
        <v>189</v>
      </c>
      <c r="P83" s="13">
        <f t="shared" si="55"/>
        <v>466</v>
      </c>
      <c r="Q83" s="13">
        <f t="shared" si="55"/>
        <v>438</v>
      </c>
      <c r="R83" s="13">
        <f t="shared" si="55"/>
        <v>415</v>
      </c>
      <c r="S83" s="13">
        <f t="shared" si="55"/>
        <v>362</v>
      </c>
      <c r="T83" s="13">
        <f t="shared" si="55"/>
        <v>330</v>
      </c>
      <c r="U83" s="13">
        <f t="shared" si="55"/>
        <v>294</v>
      </c>
      <c r="V83" s="13">
        <f t="shared" si="55"/>
        <v>238</v>
      </c>
      <c r="W83" s="13">
        <f t="shared" si="55"/>
        <v>193</v>
      </c>
      <c r="X83" s="13">
        <f t="shared" si="55"/>
        <v>151</v>
      </c>
      <c r="Y83" s="13">
        <f t="shared" si="55"/>
        <v>119</v>
      </c>
      <c r="Z83" s="13">
        <f t="shared" si="55"/>
        <v>93</v>
      </c>
      <c r="AA83" s="13">
        <f t="shared" si="55"/>
        <v>68</v>
      </c>
      <c r="AB83" s="13">
        <f t="shared" si="55"/>
        <v>63</v>
      </c>
      <c r="AC83" s="13">
        <f t="shared" si="55"/>
        <v>150</v>
      </c>
      <c r="AD83" s="13">
        <f t="shared" si="55"/>
        <v>122</v>
      </c>
      <c r="AE83" s="13">
        <f t="shared" si="55"/>
        <v>86</v>
      </c>
      <c r="AF83" s="13">
        <f t="shared" si="55"/>
        <v>7</v>
      </c>
      <c r="AG83" s="13">
        <f t="shared" si="55"/>
        <v>457</v>
      </c>
      <c r="AH83" s="13">
        <f t="shared" si="55"/>
        <v>1398</v>
      </c>
    </row>
    <row r="84" spans="1:34" s="3" customFormat="1" ht="12.6" customHeight="1">
      <c r="A84" s="10"/>
      <c r="B84" s="11"/>
      <c r="C84" s="11"/>
      <c r="D84" s="11"/>
      <c r="E84" s="32" t="s">
        <v>348</v>
      </c>
      <c r="F84" s="78">
        <f t="shared" si="44"/>
        <v>3759</v>
      </c>
      <c r="G84" s="13">
        <f t="shared" ref="G84:AH84" si="56">ROUND(G71*0.03,0)</f>
        <v>64</v>
      </c>
      <c r="H84" s="13">
        <f t="shared" si="56"/>
        <v>64</v>
      </c>
      <c r="I84" s="13">
        <f t="shared" si="56"/>
        <v>64</v>
      </c>
      <c r="J84" s="13">
        <f t="shared" si="56"/>
        <v>64</v>
      </c>
      <c r="K84" s="13">
        <f t="shared" si="56"/>
        <v>64</v>
      </c>
      <c r="L84" s="13">
        <f t="shared" si="56"/>
        <v>323</v>
      </c>
      <c r="M84" s="13">
        <f t="shared" si="56"/>
        <v>134</v>
      </c>
      <c r="N84" s="13">
        <f t="shared" si="56"/>
        <v>417</v>
      </c>
      <c r="O84" s="13">
        <f t="shared" si="56"/>
        <v>142</v>
      </c>
      <c r="P84" s="13">
        <f t="shared" si="56"/>
        <v>350</v>
      </c>
      <c r="Q84" s="13">
        <f t="shared" si="56"/>
        <v>329</v>
      </c>
      <c r="R84" s="13">
        <f t="shared" si="56"/>
        <v>311</v>
      </c>
      <c r="S84" s="13">
        <f t="shared" si="56"/>
        <v>272</v>
      </c>
      <c r="T84" s="13">
        <f t="shared" si="56"/>
        <v>247</v>
      </c>
      <c r="U84" s="13">
        <f t="shared" si="56"/>
        <v>220</v>
      </c>
      <c r="V84" s="13">
        <f t="shared" si="56"/>
        <v>178</v>
      </c>
      <c r="W84" s="13">
        <f t="shared" si="56"/>
        <v>145</v>
      </c>
      <c r="X84" s="13">
        <f t="shared" si="56"/>
        <v>114</v>
      </c>
      <c r="Y84" s="13">
        <f t="shared" si="56"/>
        <v>89</v>
      </c>
      <c r="Z84" s="13">
        <f t="shared" si="56"/>
        <v>70</v>
      </c>
      <c r="AA84" s="13">
        <f t="shared" si="56"/>
        <v>51</v>
      </c>
      <c r="AB84" s="13">
        <f t="shared" si="56"/>
        <v>47</v>
      </c>
      <c r="AC84" s="13">
        <f t="shared" si="56"/>
        <v>112</v>
      </c>
      <c r="AD84" s="13">
        <f t="shared" si="56"/>
        <v>92</v>
      </c>
      <c r="AE84" s="13">
        <f t="shared" si="56"/>
        <v>64</v>
      </c>
      <c r="AF84" s="13">
        <f t="shared" si="56"/>
        <v>5</v>
      </c>
      <c r="AG84" s="13">
        <f t="shared" si="56"/>
        <v>343</v>
      </c>
      <c r="AH84" s="13">
        <f t="shared" si="56"/>
        <v>1048</v>
      </c>
    </row>
    <row r="85" spans="1:34" s="3" customFormat="1" ht="12.6" customHeight="1">
      <c r="A85" s="33" t="s">
        <v>147</v>
      </c>
      <c r="B85" s="34" t="s">
        <v>4</v>
      </c>
      <c r="C85" s="34" t="s">
        <v>1</v>
      </c>
      <c r="D85" s="34" t="s">
        <v>14</v>
      </c>
      <c r="E85" s="35" t="s">
        <v>37</v>
      </c>
      <c r="F85" s="36">
        <v>626</v>
      </c>
      <c r="G85" s="36">
        <v>11</v>
      </c>
      <c r="H85" s="36">
        <v>12</v>
      </c>
      <c r="I85" s="36">
        <v>9</v>
      </c>
      <c r="J85" s="36">
        <v>8</v>
      </c>
      <c r="K85" s="36">
        <v>13</v>
      </c>
      <c r="L85" s="36">
        <v>53</v>
      </c>
      <c r="M85" s="36">
        <v>22</v>
      </c>
      <c r="N85" s="36">
        <v>71</v>
      </c>
      <c r="O85" s="36">
        <v>23</v>
      </c>
      <c r="P85" s="36">
        <v>58</v>
      </c>
      <c r="Q85" s="36">
        <v>55</v>
      </c>
      <c r="R85" s="36">
        <v>52</v>
      </c>
      <c r="S85" s="36">
        <v>45</v>
      </c>
      <c r="T85" s="36">
        <v>41</v>
      </c>
      <c r="U85" s="36">
        <v>37</v>
      </c>
      <c r="V85" s="36">
        <v>30</v>
      </c>
      <c r="W85" s="36">
        <v>24</v>
      </c>
      <c r="X85" s="36">
        <v>19</v>
      </c>
      <c r="Y85" s="36">
        <v>15</v>
      </c>
      <c r="Z85" s="36">
        <v>12</v>
      </c>
      <c r="AA85" s="36">
        <v>8</v>
      </c>
      <c r="AB85" s="36">
        <v>8</v>
      </c>
      <c r="AC85" s="37">
        <v>19</v>
      </c>
      <c r="AD85" s="37">
        <v>16</v>
      </c>
      <c r="AE85" s="36">
        <v>11</v>
      </c>
      <c r="AF85" s="36">
        <v>1</v>
      </c>
      <c r="AG85" s="36">
        <v>57</v>
      </c>
      <c r="AH85" s="36">
        <v>175</v>
      </c>
    </row>
    <row r="86" spans="1:34" s="3" customFormat="1" ht="12.6" customHeight="1">
      <c r="A86" s="10"/>
      <c r="B86" s="11"/>
      <c r="C86" s="11"/>
      <c r="D86" s="11"/>
      <c r="E86" s="32" t="s">
        <v>349</v>
      </c>
      <c r="F86" s="78">
        <f t="shared" si="44"/>
        <v>349</v>
      </c>
      <c r="G86" s="13">
        <f t="shared" ref="G86:AH86" si="57">ROUND(G85*0.56,0)</f>
        <v>6</v>
      </c>
      <c r="H86" s="13">
        <f t="shared" si="57"/>
        <v>7</v>
      </c>
      <c r="I86" s="13">
        <f t="shared" si="57"/>
        <v>5</v>
      </c>
      <c r="J86" s="13">
        <f t="shared" si="57"/>
        <v>4</v>
      </c>
      <c r="K86" s="13">
        <f t="shared" si="57"/>
        <v>7</v>
      </c>
      <c r="L86" s="13">
        <f t="shared" si="57"/>
        <v>30</v>
      </c>
      <c r="M86" s="13">
        <f t="shared" si="57"/>
        <v>12</v>
      </c>
      <c r="N86" s="13">
        <f t="shared" si="57"/>
        <v>40</v>
      </c>
      <c r="O86" s="13">
        <f t="shared" si="57"/>
        <v>13</v>
      </c>
      <c r="P86" s="13">
        <f t="shared" si="57"/>
        <v>32</v>
      </c>
      <c r="Q86" s="13">
        <f t="shared" si="57"/>
        <v>31</v>
      </c>
      <c r="R86" s="13">
        <f t="shared" si="57"/>
        <v>29</v>
      </c>
      <c r="S86" s="13">
        <f t="shared" si="57"/>
        <v>25</v>
      </c>
      <c r="T86" s="13">
        <f t="shared" si="57"/>
        <v>23</v>
      </c>
      <c r="U86" s="13">
        <f t="shared" si="57"/>
        <v>21</v>
      </c>
      <c r="V86" s="13">
        <f t="shared" si="57"/>
        <v>17</v>
      </c>
      <c r="W86" s="13">
        <f t="shared" si="57"/>
        <v>13</v>
      </c>
      <c r="X86" s="13">
        <f t="shared" si="57"/>
        <v>11</v>
      </c>
      <c r="Y86" s="13">
        <f t="shared" si="57"/>
        <v>8</v>
      </c>
      <c r="Z86" s="13">
        <f t="shared" si="57"/>
        <v>7</v>
      </c>
      <c r="AA86" s="13">
        <f t="shared" si="57"/>
        <v>4</v>
      </c>
      <c r="AB86" s="13">
        <f t="shared" si="57"/>
        <v>4</v>
      </c>
      <c r="AC86" s="13">
        <f t="shared" si="57"/>
        <v>11</v>
      </c>
      <c r="AD86" s="13">
        <f t="shared" si="57"/>
        <v>9</v>
      </c>
      <c r="AE86" s="13">
        <f t="shared" si="57"/>
        <v>6</v>
      </c>
      <c r="AF86" s="13">
        <f t="shared" si="57"/>
        <v>1</v>
      </c>
      <c r="AG86" s="13">
        <f t="shared" si="57"/>
        <v>32</v>
      </c>
      <c r="AH86" s="13">
        <f t="shared" si="57"/>
        <v>98</v>
      </c>
    </row>
    <row r="87" spans="1:34" s="3" customFormat="1" ht="12.6" customHeight="1">
      <c r="A87" s="10"/>
      <c r="B87" s="11"/>
      <c r="C87" s="11"/>
      <c r="D87" s="11"/>
      <c r="E87" s="32" t="s">
        <v>350</v>
      </c>
      <c r="F87" s="78">
        <f t="shared" si="44"/>
        <v>277</v>
      </c>
      <c r="G87" s="13">
        <f t="shared" ref="G87:AH87" si="58">ROUND(G85*0.44,0)</f>
        <v>5</v>
      </c>
      <c r="H87" s="13">
        <f t="shared" si="58"/>
        <v>5</v>
      </c>
      <c r="I87" s="13">
        <f t="shared" si="58"/>
        <v>4</v>
      </c>
      <c r="J87" s="13">
        <f t="shared" si="58"/>
        <v>4</v>
      </c>
      <c r="K87" s="13">
        <f t="shared" si="58"/>
        <v>6</v>
      </c>
      <c r="L87" s="13">
        <f t="shared" si="58"/>
        <v>23</v>
      </c>
      <c r="M87" s="13">
        <f t="shared" si="58"/>
        <v>10</v>
      </c>
      <c r="N87" s="13">
        <f t="shared" si="58"/>
        <v>31</v>
      </c>
      <c r="O87" s="13">
        <f t="shared" si="58"/>
        <v>10</v>
      </c>
      <c r="P87" s="13">
        <f t="shared" si="58"/>
        <v>26</v>
      </c>
      <c r="Q87" s="13">
        <f t="shared" si="58"/>
        <v>24</v>
      </c>
      <c r="R87" s="13">
        <f t="shared" si="58"/>
        <v>23</v>
      </c>
      <c r="S87" s="13">
        <f t="shared" si="58"/>
        <v>20</v>
      </c>
      <c r="T87" s="13">
        <f t="shared" si="58"/>
        <v>18</v>
      </c>
      <c r="U87" s="13">
        <f t="shared" si="58"/>
        <v>16</v>
      </c>
      <c r="V87" s="13">
        <f t="shared" si="58"/>
        <v>13</v>
      </c>
      <c r="W87" s="13">
        <f t="shared" si="58"/>
        <v>11</v>
      </c>
      <c r="X87" s="13">
        <f t="shared" si="58"/>
        <v>8</v>
      </c>
      <c r="Y87" s="13">
        <f t="shared" si="58"/>
        <v>7</v>
      </c>
      <c r="Z87" s="13">
        <f t="shared" si="58"/>
        <v>5</v>
      </c>
      <c r="AA87" s="13">
        <f t="shared" si="58"/>
        <v>4</v>
      </c>
      <c r="AB87" s="13">
        <f t="shared" si="58"/>
        <v>4</v>
      </c>
      <c r="AC87" s="13">
        <f t="shared" si="58"/>
        <v>8</v>
      </c>
      <c r="AD87" s="13">
        <f t="shared" si="58"/>
        <v>7</v>
      </c>
      <c r="AE87" s="13">
        <f t="shared" si="58"/>
        <v>5</v>
      </c>
      <c r="AF87" s="13">
        <f t="shared" si="58"/>
        <v>0</v>
      </c>
      <c r="AG87" s="13">
        <f t="shared" si="58"/>
        <v>25</v>
      </c>
      <c r="AH87" s="13">
        <f t="shared" si="58"/>
        <v>77</v>
      </c>
    </row>
    <row r="88" spans="1:34" s="3" customFormat="1" ht="12.6" customHeight="1">
      <c r="A88" s="33" t="s">
        <v>148</v>
      </c>
      <c r="B88" s="34" t="s">
        <v>4</v>
      </c>
      <c r="C88" s="34" t="s">
        <v>1</v>
      </c>
      <c r="D88" s="34" t="s">
        <v>15</v>
      </c>
      <c r="E88" s="35" t="s">
        <v>38</v>
      </c>
      <c r="F88" s="36">
        <v>1502</v>
      </c>
      <c r="G88" s="36">
        <v>26</v>
      </c>
      <c r="H88" s="36">
        <v>25</v>
      </c>
      <c r="I88" s="36">
        <v>23</v>
      </c>
      <c r="J88" s="36">
        <v>23</v>
      </c>
      <c r="K88" s="36">
        <v>28</v>
      </c>
      <c r="L88" s="36">
        <v>129</v>
      </c>
      <c r="M88" s="36">
        <v>54</v>
      </c>
      <c r="N88" s="36">
        <v>166</v>
      </c>
      <c r="O88" s="36">
        <v>57</v>
      </c>
      <c r="P88" s="36">
        <v>140</v>
      </c>
      <c r="Q88" s="36">
        <v>131</v>
      </c>
      <c r="R88" s="36">
        <v>124</v>
      </c>
      <c r="S88" s="36">
        <v>111</v>
      </c>
      <c r="T88" s="36">
        <v>99</v>
      </c>
      <c r="U88" s="36">
        <v>89</v>
      </c>
      <c r="V88" s="36">
        <v>71</v>
      </c>
      <c r="W88" s="36">
        <v>58</v>
      </c>
      <c r="X88" s="36">
        <v>45</v>
      </c>
      <c r="Y88" s="36">
        <v>36</v>
      </c>
      <c r="Z88" s="36">
        <v>28</v>
      </c>
      <c r="AA88" s="36">
        <v>20</v>
      </c>
      <c r="AB88" s="36">
        <v>19</v>
      </c>
      <c r="AC88" s="37">
        <v>46</v>
      </c>
      <c r="AD88" s="37">
        <v>38</v>
      </c>
      <c r="AE88" s="36">
        <v>26</v>
      </c>
      <c r="AF88" s="36">
        <v>2</v>
      </c>
      <c r="AG88" s="36">
        <v>137</v>
      </c>
      <c r="AH88" s="36">
        <v>419</v>
      </c>
    </row>
    <row r="89" spans="1:34" s="3" customFormat="1" ht="12.6" customHeight="1">
      <c r="A89" s="10"/>
      <c r="B89" s="11"/>
      <c r="C89" s="11"/>
      <c r="D89" s="11"/>
      <c r="E89" s="31" t="s">
        <v>351</v>
      </c>
      <c r="F89" s="78">
        <v>1502</v>
      </c>
      <c r="G89" s="13">
        <v>26</v>
      </c>
      <c r="H89" s="13">
        <v>25</v>
      </c>
      <c r="I89" s="13">
        <v>23</v>
      </c>
      <c r="J89" s="13">
        <v>23</v>
      </c>
      <c r="K89" s="13">
        <v>28</v>
      </c>
      <c r="L89" s="13">
        <v>129</v>
      </c>
      <c r="M89" s="13">
        <v>54</v>
      </c>
      <c r="N89" s="13">
        <v>166</v>
      </c>
      <c r="O89" s="13">
        <v>57</v>
      </c>
      <c r="P89" s="13">
        <v>140</v>
      </c>
      <c r="Q89" s="13">
        <v>131</v>
      </c>
      <c r="R89" s="13">
        <v>124</v>
      </c>
      <c r="S89" s="13">
        <v>111</v>
      </c>
      <c r="T89" s="13">
        <v>99</v>
      </c>
      <c r="U89" s="13">
        <v>89</v>
      </c>
      <c r="V89" s="13">
        <v>71</v>
      </c>
      <c r="W89" s="13">
        <v>58</v>
      </c>
      <c r="X89" s="13">
        <v>45</v>
      </c>
      <c r="Y89" s="13">
        <v>36</v>
      </c>
      <c r="Z89" s="13">
        <v>28</v>
      </c>
      <c r="AA89" s="13">
        <v>20</v>
      </c>
      <c r="AB89" s="13">
        <v>19</v>
      </c>
      <c r="AC89" s="20">
        <v>46</v>
      </c>
      <c r="AD89" s="20">
        <v>38</v>
      </c>
      <c r="AE89" s="13">
        <v>26</v>
      </c>
      <c r="AF89" s="13">
        <v>2</v>
      </c>
      <c r="AG89" s="13">
        <v>137</v>
      </c>
      <c r="AH89" s="13">
        <v>419</v>
      </c>
    </row>
    <row r="90" spans="1:34" s="3" customFormat="1" ht="12.6" customHeight="1">
      <c r="A90" s="33" t="s">
        <v>149</v>
      </c>
      <c r="B90" s="34" t="s">
        <v>4</v>
      </c>
      <c r="C90" s="34" t="s">
        <v>1</v>
      </c>
      <c r="D90" s="34" t="s">
        <v>16</v>
      </c>
      <c r="E90" s="35" t="s">
        <v>130</v>
      </c>
      <c r="F90" s="36">
        <v>1267</v>
      </c>
      <c r="G90" s="36">
        <v>22</v>
      </c>
      <c r="H90" s="36">
        <v>21</v>
      </c>
      <c r="I90" s="36">
        <v>24</v>
      </c>
      <c r="J90" s="36">
        <v>23</v>
      </c>
      <c r="K90" s="36">
        <v>20</v>
      </c>
      <c r="L90" s="36">
        <v>109</v>
      </c>
      <c r="M90" s="36">
        <v>45</v>
      </c>
      <c r="N90" s="36">
        <v>141</v>
      </c>
      <c r="O90" s="36">
        <v>47</v>
      </c>
      <c r="P90" s="36">
        <v>116</v>
      </c>
      <c r="Q90" s="36">
        <v>111</v>
      </c>
      <c r="R90" s="36">
        <v>105</v>
      </c>
      <c r="S90" s="36">
        <v>92</v>
      </c>
      <c r="T90" s="36">
        <v>83</v>
      </c>
      <c r="U90" s="36">
        <v>74</v>
      </c>
      <c r="V90" s="36">
        <v>60</v>
      </c>
      <c r="W90" s="36">
        <v>49</v>
      </c>
      <c r="X90" s="36">
        <v>38</v>
      </c>
      <c r="Y90" s="36">
        <v>30</v>
      </c>
      <c r="Z90" s="36">
        <v>24</v>
      </c>
      <c r="AA90" s="36">
        <v>17</v>
      </c>
      <c r="AB90" s="36">
        <v>16</v>
      </c>
      <c r="AC90" s="37">
        <v>39</v>
      </c>
      <c r="AD90" s="37">
        <v>33</v>
      </c>
      <c r="AE90" s="36">
        <v>22</v>
      </c>
      <c r="AF90" s="36">
        <v>2</v>
      </c>
      <c r="AG90" s="36">
        <v>116</v>
      </c>
      <c r="AH90" s="36">
        <v>354</v>
      </c>
    </row>
    <row r="91" spans="1:34" s="3" customFormat="1" ht="12.6" customHeight="1">
      <c r="A91" s="10"/>
      <c r="B91" s="11"/>
      <c r="C91" s="11"/>
      <c r="D91" s="11"/>
      <c r="E91" s="31" t="s">
        <v>352</v>
      </c>
      <c r="F91" s="78">
        <v>1267</v>
      </c>
      <c r="G91" s="13">
        <v>22</v>
      </c>
      <c r="H91" s="13">
        <v>21</v>
      </c>
      <c r="I91" s="13">
        <v>24</v>
      </c>
      <c r="J91" s="13">
        <v>23</v>
      </c>
      <c r="K91" s="13">
        <v>20</v>
      </c>
      <c r="L91" s="13">
        <v>109</v>
      </c>
      <c r="M91" s="13">
        <v>45</v>
      </c>
      <c r="N91" s="13">
        <v>141</v>
      </c>
      <c r="O91" s="13">
        <v>47</v>
      </c>
      <c r="P91" s="13">
        <v>116</v>
      </c>
      <c r="Q91" s="13">
        <v>111</v>
      </c>
      <c r="R91" s="13">
        <v>105</v>
      </c>
      <c r="S91" s="13">
        <v>92</v>
      </c>
      <c r="T91" s="13">
        <v>83</v>
      </c>
      <c r="U91" s="13">
        <v>74</v>
      </c>
      <c r="V91" s="13">
        <v>60</v>
      </c>
      <c r="W91" s="13">
        <v>49</v>
      </c>
      <c r="X91" s="13">
        <v>38</v>
      </c>
      <c r="Y91" s="13">
        <v>30</v>
      </c>
      <c r="Z91" s="13">
        <v>24</v>
      </c>
      <c r="AA91" s="13">
        <v>17</v>
      </c>
      <c r="AB91" s="13">
        <v>16</v>
      </c>
      <c r="AC91" s="20">
        <v>39</v>
      </c>
      <c r="AD91" s="20">
        <v>33</v>
      </c>
      <c r="AE91" s="13">
        <v>22</v>
      </c>
      <c r="AF91" s="13">
        <v>2</v>
      </c>
      <c r="AG91" s="13">
        <v>116</v>
      </c>
      <c r="AH91" s="13">
        <v>354</v>
      </c>
    </row>
    <row r="92" spans="1:34" s="3" customFormat="1" ht="12.6" customHeight="1">
      <c r="A92" s="33" t="s">
        <v>150</v>
      </c>
      <c r="B92" s="34" t="s">
        <v>4</v>
      </c>
      <c r="C92" s="34" t="s">
        <v>1</v>
      </c>
      <c r="D92" s="34" t="s">
        <v>17</v>
      </c>
      <c r="E92" s="35" t="s">
        <v>39</v>
      </c>
      <c r="F92" s="36">
        <v>3846</v>
      </c>
      <c r="G92" s="36">
        <v>66</v>
      </c>
      <c r="H92" s="36">
        <v>64</v>
      </c>
      <c r="I92" s="36">
        <v>65</v>
      </c>
      <c r="J92" s="36">
        <v>65</v>
      </c>
      <c r="K92" s="36">
        <v>66</v>
      </c>
      <c r="L92" s="36">
        <v>331</v>
      </c>
      <c r="M92" s="36">
        <v>137</v>
      </c>
      <c r="N92" s="36">
        <v>428</v>
      </c>
      <c r="O92" s="36">
        <v>145</v>
      </c>
      <c r="P92" s="36">
        <v>358</v>
      </c>
      <c r="Q92" s="36">
        <v>336</v>
      </c>
      <c r="R92" s="36">
        <v>319</v>
      </c>
      <c r="S92" s="36">
        <v>278</v>
      </c>
      <c r="T92" s="36">
        <v>255</v>
      </c>
      <c r="U92" s="36">
        <v>225</v>
      </c>
      <c r="V92" s="36">
        <v>182</v>
      </c>
      <c r="W92" s="36">
        <v>148</v>
      </c>
      <c r="X92" s="36">
        <v>116</v>
      </c>
      <c r="Y92" s="36">
        <v>91</v>
      </c>
      <c r="Z92" s="36">
        <v>71</v>
      </c>
      <c r="AA92" s="36">
        <v>52</v>
      </c>
      <c r="AB92" s="36">
        <v>48</v>
      </c>
      <c r="AC92" s="37">
        <v>116</v>
      </c>
      <c r="AD92" s="37">
        <v>96</v>
      </c>
      <c r="AE92" s="36">
        <v>67</v>
      </c>
      <c r="AF92" s="36">
        <v>5</v>
      </c>
      <c r="AG92" s="36">
        <v>351</v>
      </c>
      <c r="AH92" s="36">
        <v>1073</v>
      </c>
    </row>
    <row r="93" spans="1:34" s="3" customFormat="1" ht="12.6" customHeight="1">
      <c r="A93" s="10"/>
      <c r="B93" s="11"/>
      <c r="C93" s="11"/>
      <c r="D93" s="11"/>
      <c r="E93" s="31" t="s">
        <v>353</v>
      </c>
      <c r="F93" s="78">
        <v>3846</v>
      </c>
      <c r="G93" s="13">
        <v>66</v>
      </c>
      <c r="H93" s="13">
        <v>64</v>
      </c>
      <c r="I93" s="13">
        <v>65</v>
      </c>
      <c r="J93" s="13">
        <v>65</v>
      </c>
      <c r="K93" s="13">
        <v>66</v>
      </c>
      <c r="L93" s="13">
        <v>331</v>
      </c>
      <c r="M93" s="13">
        <v>137</v>
      </c>
      <c r="N93" s="13">
        <v>428</v>
      </c>
      <c r="O93" s="13">
        <v>145</v>
      </c>
      <c r="P93" s="13">
        <v>358</v>
      </c>
      <c r="Q93" s="13">
        <v>336</v>
      </c>
      <c r="R93" s="13">
        <v>319</v>
      </c>
      <c r="S93" s="13">
        <v>278</v>
      </c>
      <c r="T93" s="13">
        <v>255</v>
      </c>
      <c r="U93" s="13">
        <v>225</v>
      </c>
      <c r="V93" s="13">
        <v>182</v>
      </c>
      <c r="W93" s="13">
        <v>148</v>
      </c>
      <c r="X93" s="13">
        <v>116</v>
      </c>
      <c r="Y93" s="13">
        <v>91</v>
      </c>
      <c r="Z93" s="13">
        <v>71</v>
      </c>
      <c r="AA93" s="13">
        <v>52</v>
      </c>
      <c r="AB93" s="13">
        <v>48</v>
      </c>
      <c r="AC93" s="20">
        <v>116</v>
      </c>
      <c r="AD93" s="20">
        <v>96</v>
      </c>
      <c r="AE93" s="13">
        <v>67</v>
      </c>
      <c r="AF93" s="13">
        <v>5</v>
      </c>
      <c r="AG93" s="13">
        <v>351</v>
      </c>
      <c r="AH93" s="13">
        <v>1073</v>
      </c>
    </row>
    <row r="94" spans="1:34" s="3" customFormat="1" ht="12.6" customHeight="1">
      <c r="A94" s="33" t="s">
        <v>151</v>
      </c>
      <c r="B94" s="34" t="s">
        <v>4</v>
      </c>
      <c r="C94" s="34" t="s">
        <v>1</v>
      </c>
      <c r="D94" s="34" t="s">
        <v>18</v>
      </c>
      <c r="E94" s="35" t="s">
        <v>40</v>
      </c>
      <c r="F94" s="36">
        <v>18232</v>
      </c>
      <c r="G94" s="36">
        <v>311</v>
      </c>
      <c r="H94" s="36">
        <v>310</v>
      </c>
      <c r="I94" s="36">
        <v>309</v>
      </c>
      <c r="J94" s="36">
        <v>312</v>
      </c>
      <c r="K94" s="36">
        <v>307</v>
      </c>
      <c r="L94" s="36">
        <v>1567</v>
      </c>
      <c r="M94" s="36">
        <v>648</v>
      </c>
      <c r="N94" s="36">
        <v>2024</v>
      </c>
      <c r="O94" s="36">
        <v>690</v>
      </c>
      <c r="P94" s="36">
        <v>1698</v>
      </c>
      <c r="Q94" s="36">
        <v>1595</v>
      </c>
      <c r="R94" s="36">
        <v>1511</v>
      </c>
      <c r="S94" s="36">
        <v>1319</v>
      </c>
      <c r="T94" s="36">
        <v>1200</v>
      </c>
      <c r="U94" s="36">
        <v>1069</v>
      </c>
      <c r="V94" s="36">
        <v>865</v>
      </c>
      <c r="W94" s="36">
        <v>702</v>
      </c>
      <c r="X94" s="36">
        <v>551</v>
      </c>
      <c r="Y94" s="36">
        <v>432</v>
      </c>
      <c r="Z94" s="36">
        <v>338</v>
      </c>
      <c r="AA94" s="36">
        <v>246</v>
      </c>
      <c r="AB94" s="36">
        <v>228</v>
      </c>
      <c r="AC94" s="37">
        <v>546</v>
      </c>
      <c r="AD94" s="37">
        <v>446</v>
      </c>
      <c r="AE94" s="36">
        <v>313</v>
      </c>
      <c r="AF94" s="36">
        <v>24</v>
      </c>
      <c r="AG94" s="36">
        <v>1664</v>
      </c>
      <c r="AH94" s="36">
        <v>5088</v>
      </c>
    </row>
    <row r="95" spans="1:34" s="3" customFormat="1" ht="12.6" customHeight="1">
      <c r="A95" s="10"/>
      <c r="B95" s="11"/>
      <c r="C95" s="11"/>
      <c r="D95" s="11"/>
      <c r="E95" s="32" t="s">
        <v>354</v>
      </c>
      <c r="F95" s="78">
        <f>SUM(G95:AB95)</f>
        <v>11851</v>
      </c>
      <c r="G95" s="13">
        <f t="shared" ref="G95:AH95" si="59">ROUND(G94*0.65,0)</f>
        <v>202</v>
      </c>
      <c r="H95" s="13">
        <v>201</v>
      </c>
      <c r="I95" s="13">
        <f t="shared" si="59"/>
        <v>201</v>
      </c>
      <c r="J95" s="13">
        <f t="shared" si="59"/>
        <v>203</v>
      </c>
      <c r="K95" s="13">
        <f t="shared" si="59"/>
        <v>200</v>
      </c>
      <c r="L95" s="13">
        <f t="shared" si="59"/>
        <v>1019</v>
      </c>
      <c r="M95" s="13">
        <f t="shared" si="59"/>
        <v>421</v>
      </c>
      <c r="N95" s="13">
        <f t="shared" si="59"/>
        <v>1316</v>
      </c>
      <c r="O95" s="13">
        <v>448</v>
      </c>
      <c r="P95" s="13">
        <f t="shared" si="59"/>
        <v>1104</v>
      </c>
      <c r="Q95" s="13">
        <f t="shared" si="59"/>
        <v>1037</v>
      </c>
      <c r="R95" s="13">
        <f t="shared" si="59"/>
        <v>982</v>
      </c>
      <c r="S95" s="13">
        <f t="shared" si="59"/>
        <v>857</v>
      </c>
      <c r="T95" s="13">
        <f t="shared" si="59"/>
        <v>780</v>
      </c>
      <c r="U95" s="13">
        <f t="shared" si="59"/>
        <v>695</v>
      </c>
      <c r="V95" s="13">
        <f t="shared" si="59"/>
        <v>562</v>
      </c>
      <c r="W95" s="13">
        <f t="shared" si="59"/>
        <v>456</v>
      </c>
      <c r="X95" s="13">
        <f t="shared" si="59"/>
        <v>358</v>
      </c>
      <c r="Y95" s="13">
        <f t="shared" si="59"/>
        <v>281</v>
      </c>
      <c r="Z95" s="13">
        <f t="shared" si="59"/>
        <v>220</v>
      </c>
      <c r="AA95" s="13">
        <f t="shared" si="59"/>
        <v>160</v>
      </c>
      <c r="AB95" s="13">
        <f t="shared" si="59"/>
        <v>148</v>
      </c>
      <c r="AC95" s="13">
        <f t="shared" si="59"/>
        <v>355</v>
      </c>
      <c r="AD95" s="13">
        <f t="shared" si="59"/>
        <v>290</v>
      </c>
      <c r="AE95" s="13">
        <f t="shared" si="59"/>
        <v>203</v>
      </c>
      <c r="AF95" s="13">
        <f t="shared" si="59"/>
        <v>16</v>
      </c>
      <c r="AG95" s="13">
        <f t="shared" si="59"/>
        <v>1082</v>
      </c>
      <c r="AH95" s="13">
        <f t="shared" si="59"/>
        <v>3307</v>
      </c>
    </row>
    <row r="96" spans="1:34" s="3" customFormat="1" ht="12.6" customHeight="1">
      <c r="A96" s="10"/>
      <c r="B96" s="11"/>
      <c r="C96" s="11"/>
      <c r="D96" s="11"/>
      <c r="E96" s="32" t="s">
        <v>355</v>
      </c>
      <c r="F96" s="78">
        <f>SUM(G96:AB96)</f>
        <v>6381</v>
      </c>
      <c r="G96" s="13">
        <f t="shared" ref="G96:AH96" si="60">ROUND(G94*0.35,0)</f>
        <v>109</v>
      </c>
      <c r="H96" s="13">
        <f t="shared" si="60"/>
        <v>109</v>
      </c>
      <c r="I96" s="13">
        <f t="shared" si="60"/>
        <v>108</v>
      </c>
      <c r="J96" s="13">
        <f t="shared" si="60"/>
        <v>109</v>
      </c>
      <c r="K96" s="13">
        <f t="shared" si="60"/>
        <v>107</v>
      </c>
      <c r="L96" s="13">
        <f t="shared" si="60"/>
        <v>548</v>
      </c>
      <c r="M96" s="13">
        <f t="shared" si="60"/>
        <v>227</v>
      </c>
      <c r="N96" s="13">
        <f t="shared" si="60"/>
        <v>708</v>
      </c>
      <c r="O96" s="13">
        <f t="shared" si="60"/>
        <v>242</v>
      </c>
      <c r="P96" s="13">
        <f t="shared" si="60"/>
        <v>594</v>
      </c>
      <c r="Q96" s="13">
        <f t="shared" si="60"/>
        <v>558</v>
      </c>
      <c r="R96" s="13">
        <f t="shared" si="60"/>
        <v>529</v>
      </c>
      <c r="S96" s="13">
        <f t="shared" si="60"/>
        <v>462</v>
      </c>
      <c r="T96" s="13">
        <f t="shared" si="60"/>
        <v>420</v>
      </c>
      <c r="U96" s="13">
        <f t="shared" si="60"/>
        <v>374</v>
      </c>
      <c r="V96" s="13">
        <f t="shared" si="60"/>
        <v>303</v>
      </c>
      <c r="W96" s="13">
        <f t="shared" si="60"/>
        <v>246</v>
      </c>
      <c r="X96" s="13">
        <f t="shared" si="60"/>
        <v>193</v>
      </c>
      <c r="Y96" s="13">
        <f t="shared" si="60"/>
        <v>151</v>
      </c>
      <c r="Z96" s="13">
        <f t="shared" si="60"/>
        <v>118</v>
      </c>
      <c r="AA96" s="13">
        <f t="shared" si="60"/>
        <v>86</v>
      </c>
      <c r="AB96" s="13">
        <f t="shared" si="60"/>
        <v>80</v>
      </c>
      <c r="AC96" s="13">
        <f t="shared" si="60"/>
        <v>191</v>
      </c>
      <c r="AD96" s="13">
        <f t="shared" si="60"/>
        <v>156</v>
      </c>
      <c r="AE96" s="13">
        <f t="shared" si="60"/>
        <v>110</v>
      </c>
      <c r="AF96" s="13">
        <f t="shared" si="60"/>
        <v>8</v>
      </c>
      <c r="AG96" s="13">
        <f t="shared" si="60"/>
        <v>582</v>
      </c>
      <c r="AH96" s="13">
        <f t="shared" si="60"/>
        <v>1781</v>
      </c>
    </row>
    <row r="97" spans="1:34" s="3" customFormat="1" ht="12.6" customHeight="1">
      <c r="A97" s="33" t="s">
        <v>152</v>
      </c>
      <c r="B97" s="34" t="s">
        <v>4</v>
      </c>
      <c r="C97" s="34" t="s">
        <v>1</v>
      </c>
      <c r="D97" s="34" t="s">
        <v>19</v>
      </c>
      <c r="E97" s="35" t="s">
        <v>129</v>
      </c>
      <c r="F97" s="36">
        <v>1346</v>
      </c>
      <c r="G97" s="36">
        <v>23</v>
      </c>
      <c r="H97" s="36">
        <v>21</v>
      </c>
      <c r="I97" s="36">
        <v>24</v>
      </c>
      <c r="J97" s="36">
        <v>26</v>
      </c>
      <c r="K97" s="36">
        <v>20</v>
      </c>
      <c r="L97" s="36">
        <v>116</v>
      </c>
      <c r="M97" s="36">
        <v>48</v>
      </c>
      <c r="N97" s="36">
        <v>149</v>
      </c>
      <c r="O97" s="36">
        <v>52</v>
      </c>
      <c r="P97" s="36">
        <v>125</v>
      </c>
      <c r="Q97" s="36">
        <v>118</v>
      </c>
      <c r="R97" s="36">
        <v>112</v>
      </c>
      <c r="S97" s="36">
        <v>97</v>
      </c>
      <c r="T97" s="36">
        <v>89</v>
      </c>
      <c r="U97" s="36">
        <v>79</v>
      </c>
      <c r="V97" s="36">
        <v>64</v>
      </c>
      <c r="W97" s="36">
        <v>52</v>
      </c>
      <c r="X97" s="36">
        <v>41</v>
      </c>
      <c r="Y97" s="36">
        <v>31</v>
      </c>
      <c r="Z97" s="36">
        <v>25</v>
      </c>
      <c r="AA97" s="36">
        <v>18</v>
      </c>
      <c r="AB97" s="36">
        <v>16</v>
      </c>
      <c r="AC97" s="37">
        <v>40</v>
      </c>
      <c r="AD97" s="37">
        <v>33</v>
      </c>
      <c r="AE97" s="36">
        <v>23</v>
      </c>
      <c r="AF97" s="36">
        <v>2</v>
      </c>
      <c r="AG97" s="36">
        <v>123</v>
      </c>
      <c r="AH97" s="36">
        <v>376</v>
      </c>
    </row>
    <row r="98" spans="1:34" s="3" customFormat="1" ht="12.6" customHeight="1">
      <c r="A98" s="10"/>
      <c r="B98" s="11"/>
      <c r="C98" s="11"/>
      <c r="D98" s="11"/>
      <c r="E98" s="31" t="s">
        <v>356</v>
      </c>
      <c r="F98" s="78">
        <v>1346</v>
      </c>
      <c r="G98" s="13">
        <v>23</v>
      </c>
      <c r="H98" s="13">
        <v>21</v>
      </c>
      <c r="I98" s="13">
        <v>24</v>
      </c>
      <c r="J98" s="13">
        <v>26</v>
      </c>
      <c r="K98" s="13">
        <v>20</v>
      </c>
      <c r="L98" s="13">
        <v>116</v>
      </c>
      <c r="M98" s="13">
        <v>48</v>
      </c>
      <c r="N98" s="13">
        <v>149</v>
      </c>
      <c r="O98" s="13">
        <v>52</v>
      </c>
      <c r="P98" s="13">
        <v>125</v>
      </c>
      <c r="Q98" s="13">
        <v>118</v>
      </c>
      <c r="R98" s="13">
        <v>112</v>
      </c>
      <c r="S98" s="13">
        <v>97</v>
      </c>
      <c r="T98" s="13">
        <v>89</v>
      </c>
      <c r="U98" s="13">
        <v>79</v>
      </c>
      <c r="V98" s="13">
        <v>64</v>
      </c>
      <c r="W98" s="13">
        <v>52</v>
      </c>
      <c r="X98" s="13">
        <v>41</v>
      </c>
      <c r="Y98" s="13">
        <v>31</v>
      </c>
      <c r="Z98" s="13">
        <v>25</v>
      </c>
      <c r="AA98" s="13">
        <v>18</v>
      </c>
      <c r="AB98" s="13">
        <v>16</v>
      </c>
      <c r="AC98" s="20">
        <v>40</v>
      </c>
      <c r="AD98" s="20">
        <v>33</v>
      </c>
      <c r="AE98" s="13">
        <v>23</v>
      </c>
      <c r="AF98" s="13">
        <v>2</v>
      </c>
      <c r="AG98" s="13">
        <v>123</v>
      </c>
      <c r="AH98" s="13">
        <v>376</v>
      </c>
    </row>
    <row r="99" spans="1:34" s="3" customFormat="1" ht="12.6" customHeight="1">
      <c r="A99" s="33" t="s">
        <v>153</v>
      </c>
      <c r="B99" s="34" t="s">
        <v>4</v>
      </c>
      <c r="C99" s="34" t="s">
        <v>1</v>
      </c>
      <c r="D99" s="34" t="s">
        <v>20</v>
      </c>
      <c r="E99" s="35" t="s">
        <v>41</v>
      </c>
      <c r="F99" s="36">
        <v>2214</v>
      </c>
      <c r="G99" s="36">
        <v>38</v>
      </c>
      <c r="H99" s="36">
        <v>38</v>
      </c>
      <c r="I99" s="36">
        <v>38</v>
      </c>
      <c r="J99" s="36">
        <v>34</v>
      </c>
      <c r="K99" s="36">
        <v>41</v>
      </c>
      <c r="L99" s="36">
        <v>190</v>
      </c>
      <c r="M99" s="36">
        <v>79</v>
      </c>
      <c r="N99" s="36">
        <v>246</v>
      </c>
      <c r="O99" s="36">
        <v>83</v>
      </c>
      <c r="P99" s="36">
        <v>206</v>
      </c>
      <c r="Q99" s="36">
        <v>194</v>
      </c>
      <c r="R99" s="36">
        <v>183</v>
      </c>
      <c r="S99" s="36">
        <v>160</v>
      </c>
      <c r="T99" s="36">
        <v>146</v>
      </c>
      <c r="U99" s="36">
        <v>130</v>
      </c>
      <c r="V99" s="36">
        <v>104</v>
      </c>
      <c r="W99" s="36">
        <v>85</v>
      </c>
      <c r="X99" s="36">
        <v>67</v>
      </c>
      <c r="Y99" s="36">
        <v>53</v>
      </c>
      <c r="Z99" s="36">
        <v>41</v>
      </c>
      <c r="AA99" s="36">
        <v>30</v>
      </c>
      <c r="AB99" s="36">
        <v>28</v>
      </c>
      <c r="AC99" s="37">
        <v>66</v>
      </c>
      <c r="AD99" s="37">
        <v>53</v>
      </c>
      <c r="AE99" s="36">
        <v>38</v>
      </c>
      <c r="AF99" s="36">
        <v>3</v>
      </c>
      <c r="AG99" s="36">
        <v>202</v>
      </c>
      <c r="AH99" s="36">
        <v>618</v>
      </c>
    </row>
    <row r="100" spans="1:34" s="3" customFormat="1" ht="12.6" customHeight="1">
      <c r="A100" s="10"/>
      <c r="B100" s="11"/>
      <c r="C100" s="11"/>
      <c r="D100" s="11"/>
      <c r="E100" s="31" t="s">
        <v>357</v>
      </c>
      <c r="F100" s="78">
        <f>SUM(G100:AB100)</f>
        <v>1769</v>
      </c>
      <c r="G100" s="13">
        <f t="shared" ref="G100:AH100" si="61">ROUND(G99*0.8,0)</f>
        <v>30</v>
      </c>
      <c r="H100" s="13">
        <f t="shared" si="61"/>
        <v>30</v>
      </c>
      <c r="I100" s="13">
        <f t="shared" si="61"/>
        <v>30</v>
      </c>
      <c r="J100" s="13">
        <f t="shared" si="61"/>
        <v>27</v>
      </c>
      <c r="K100" s="13">
        <f t="shared" si="61"/>
        <v>33</v>
      </c>
      <c r="L100" s="13">
        <f t="shared" si="61"/>
        <v>152</v>
      </c>
      <c r="M100" s="13">
        <f t="shared" si="61"/>
        <v>63</v>
      </c>
      <c r="N100" s="13">
        <f t="shared" si="61"/>
        <v>197</v>
      </c>
      <c r="O100" s="13">
        <f t="shared" si="61"/>
        <v>66</v>
      </c>
      <c r="P100" s="13">
        <f t="shared" si="61"/>
        <v>165</v>
      </c>
      <c r="Q100" s="13">
        <f t="shared" si="61"/>
        <v>155</v>
      </c>
      <c r="R100" s="13">
        <f t="shared" si="61"/>
        <v>146</v>
      </c>
      <c r="S100" s="13">
        <f t="shared" si="61"/>
        <v>128</v>
      </c>
      <c r="T100" s="13">
        <f t="shared" si="61"/>
        <v>117</v>
      </c>
      <c r="U100" s="13">
        <f t="shared" si="61"/>
        <v>104</v>
      </c>
      <c r="V100" s="13">
        <f t="shared" si="61"/>
        <v>83</v>
      </c>
      <c r="W100" s="13">
        <f t="shared" si="61"/>
        <v>68</v>
      </c>
      <c r="X100" s="13">
        <f t="shared" si="61"/>
        <v>54</v>
      </c>
      <c r="Y100" s="13">
        <f t="shared" si="61"/>
        <v>42</v>
      </c>
      <c r="Z100" s="13">
        <f t="shared" si="61"/>
        <v>33</v>
      </c>
      <c r="AA100" s="13">
        <f t="shared" si="61"/>
        <v>24</v>
      </c>
      <c r="AB100" s="13">
        <f t="shared" si="61"/>
        <v>22</v>
      </c>
      <c r="AC100" s="13">
        <f t="shared" si="61"/>
        <v>53</v>
      </c>
      <c r="AD100" s="13">
        <f t="shared" si="61"/>
        <v>42</v>
      </c>
      <c r="AE100" s="13">
        <f t="shared" si="61"/>
        <v>30</v>
      </c>
      <c r="AF100" s="13">
        <f t="shared" si="61"/>
        <v>2</v>
      </c>
      <c r="AG100" s="13">
        <f t="shared" si="61"/>
        <v>162</v>
      </c>
      <c r="AH100" s="13">
        <f t="shared" si="61"/>
        <v>494</v>
      </c>
    </row>
    <row r="101" spans="1:34" s="3" customFormat="1" ht="12.6" customHeight="1">
      <c r="A101" s="10"/>
      <c r="B101" s="11"/>
      <c r="C101" s="11"/>
      <c r="D101" s="11"/>
      <c r="E101" s="32" t="s">
        <v>358</v>
      </c>
      <c r="F101" s="78">
        <f>SUM(G101:AB101)</f>
        <v>445</v>
      </c>
      <c r="G101" s="13">
        <f t="shared" ref="G101:AH101" si="62">ROUND(G99*0.2,0)</f>
        <v>8</v>
      </c>
      <c r="H101" s="13">
        <f t="shared" si="62"/>
        <v>8</v>
      </c>
      <c r="I101" s="13">
        <f t="shared" si="62"/>
        <v>8</v>
      </c>
      <c r="J101" s="13">
        <f t="shared" si="62"/>
        <v>7</v>
      </c>
      <c r="K101" s="13">
        <f t="shared" si="62"/>
        <v>8</v>
      </c>
      <c r="L101" s="13">
        <f t="shared" si="62"/>
        <v>38</v>
      </c>
      <c r="M101" s="13">
        <f t="shared" si="62"/>
        <v>16</v>
      </c>
      <c r="N101" s="13">
        <f t="shared" si="62"/>
        <v>49</v>
      </c>
      <c r="O101" s="13">
        <f t="shared" si="62"/>
        <v>17</v>
      </c>
      <c r="P101" s="13">
        <f t="shared" si="62"/>
        <v>41</v>
      </c>
      <c r="Q101" s="13">
        <f t="shared" si="62"/>
        <v>39</v>
      </c>
      <c r="R101" s="13">
        <f t="shared" si="62"/>
        <v>37</v>
      </c>
      <c r="S101" s="13">
        <f t="shared" si="62"/>
        <v>32</v>
      </c>
      <c r="T101" s="13">
        <f t="shared" si="62"/>
        <v>29</v>
      </c>
      <c r="U101" s="13">
        <f t="shared" si="62"/>
        <v>26</v>
      </c>
      <c r="V101" s="13">
        <f t="shared" si="62"/>
        <v>21</v>
      </c>
      <c r="W101" s="13">
        <f t="shared" si="62"/>
        <v>17</v>
      </c>
      <c r="X101" s="13">
        <f t="shared" si="62"/>
        <v>13</v>
      </c>
      <c r="Y101" s="13">
        <f t="shared" si="62"/>
        <v>11</v>
      </c>
      <c r="Z101" s="13">
        <f t="shared" si="62"/>
        <v>8</v>
      </c>
      <c r="AA101" s="13">
        <f t="shared" si="62"/>
        <v>6</v>
      </c>
      <c r="AB101" s="13">
        <f t="shared" si="62"/>
        <v>6</v>
      </c>
      <c r="AC101" s="13">
        <f t="shared" si="62"/>
        <v>13</v>
      </c>
      <c r="AD101" s="13">
        <f t="shared" si="62"/>
        <v>11</v>
      </c>
      <c r="AE101" s="13">
        <f t="shared" si="62"/>
        <v>8</v>
      </c>
      <c r="AF101" s="13">
        <f t="shared" si="62"/>
        <v>1</v>
      </c>
      <c r="AG101" s="13">
        <f t="shared" si="62"/>
        <v>40</v>
      </c>
      <c r="AH101" s="13">
        <f t="shared" si="62"/>
        <v>124</v>
      </c>
    </row>
    <row r="102" spans="1:34" s="3" customFormat="1" ht="12.6" customHeight="1">
      <c r="A102" s="33" t="s">
        <v>154</v>
      </c>
      <c r="B102" s="34" t="s">
        <v>4</v>
      </c>
      <c r="C102" s="34" t="s">
        <v>1</v>
      </c>
      <c r="D102" s="34" t="s">
        <v>21</v>
      </c>
      <c r="E102" s="35" t="s">
        <v>42</v>
      </c>
      <c r="F102" s="36">
        <v>1296</v>
      </c>
      <c r="G102" s="36">
        <v>22</v>
      </c>
      <c r="H102" s="36">
        <v>20</v>
      </c>
      <c r="I102" s="36">
        <v>24</v>
      </c>
      <c r="J102" s="36">
        <v>24</v>
      </c>
      <c r="K102" s="36">
        <v>20</v>
      </c>
      <c r="L102" s="36">
        <v>111</v>
      </c>
      <c r="M102" s="36">
        <v>46</v>
      </c>
      <c r="N102" s="36">
        <v>143</v>
      </c>
      <c r="O102" s="36">
        <v>50</v>
      </c>
      <c r="P102" s="36">
        <v>121</v>
      </c>
      <c r="Q102" s="36">
        <v>113</v>
      </c>
      <c r="R102" s="36">
        <v>107</v>
      </c>
      <c r="S102" s="36">
        <v>94</v>
      </c>
      <c r="T102" s="36">
        <v>85</v>
      </c>
      <c r="U102" s="36">
        <v>76</v>
      </c>
      <c r="V102" s="36">
        <v>61</v>
      </c>
      <c r="W102" s="36">
        <v>50</v>
      </c>
      <c r="X102" s="36">
        <v>41</v>
      </c>
      <c r="Y102" s="36">
        <v>31</v>
      </c>
      <c r="Z102" s="36">
        <v>24</v>
      </c>
      <c r="AA102" s="36">
        <v>17</v>
      </c>
      <c r="AB102" s="36">
        <v>16</v>
      </c>
      <c r="AC102" s="37">
        <v>39</v>
      </c>
      <c r="AD102" s="37">
        <v>33</v>
      </c>
      <c r="AE102" s="36">
        <v>22</v>
      </c>
      <c r="AF102" s="36">
        <v>2</v>
      </c>
      <c r="AG102" s="36">
        <v>118</v>
      </c>
      <c r="AH102" s="36">
        <v>362</v>
      </c>
    </row>
    <row r="103" spans="1:34" s="3" customFormat="1" ht="12.6" customHeight="1">
      <c r="A103" s="10"/>
      <c r="B103" s="11"/>
      <c r="C103" s="11"/>
      <c r="D103" s="11"/>
      <c r="E103" s="32" t="s">
        <v>359</v>
      </c>
      <c r="F103" s="78">
        <f>SUM(G103:AB103)</f>
        <v>956</v>
      </c>
      <c r="G103" s="13">
        <f t="shared" ref="G103:AH103" si="63">ROUND(G102*0.74,0)</f>
        <v>16</v>
      </c>
      <c r="H103" s="13">
        <v>14</v>
      </c>
      <c r="I103" s="13">
        <f t="shared" si="63"/>
        <v>18</v>
      </c>
      <c r="J103" s="13">
        <f t="shared" si="63"/>
        <v>18</v>
      </c>
      <c r="K103" s="13">
        <v>14</v>
      </c>
      <c r="L103" s="13">
        <v>83</v>
      </c>
      <c r="M103" s="13">
        <f t="shared" si="63"/>
        <v>34</v>
      </c>
      <c r="N103" s="13">
        <v>105</v>
      </c>
      <c r="O103" s="13">
        <v>36</v>
      </c>
      <c r="P103" s="13">
        <v>89</v>
      </c>
      <c r="Q103" s="13">
        <v>83</v>
      </c>
      <c r="R103" s="13">
        <f t="shared" si="63"/>
        <v>79</v>
      </c>
      <c r="S103" s="13">
        <f t="shared" si="63"/>
        <v>70</v>
      </c>
      <c r="T103" s="13">
        <f t="shared" si="63"/>
        <v>63</v>
      </c>
      <c r="U103" s="13">
        <f t="shared" si="63"/>
        <v>56</v>
      </c>
      <c r="V103" s="13">
        <f t="shared" si="63"/>
        <v>45</v>
      </c>
      <c r="W103" s="13">
        <v>36</v>
      </c>
      <c r="X103" s="13">
        <v>31</v>
      </c>
      <c r="Y103" s="13">
        <f t="shared" si="63"/>
        <v>23</v>
      </c>
      <c r="Z103" s="13">
        <f t="shared" si="63"/>
        <v>18</v>
      </c>
      <c r="AA103" s="13">
        <f t="shared" si="63"/>
        <v>13</v>
      </c>
      <c r="AB103" s="13">
        <f t="shared" si="63"/>
        <v>12</v>
      </c>
      <c r="AC103" s="13">
        <f t="shared" si="63"/>
        <v>29</v>
      </c>
      <c r="AD103" s="13">
        <v>25</v>
      </c>
      <c r="AE103" s="13">
        <f t="shared" si="63"/>
        <v>16</v>
      </c>
      <c r="AF103" s="13">
        <f t="shared" si="63"/>
        <v>1</v>
      </c>
      <c r="AG103" s="13">
        <v>88</v>
      </c>
      <c r="AH103" s="13">
        <f t="shared" si="63"/>
        <v>268</v>
      </c>
    </row>
    <row r="104" spans="1:34" s="3" customFormat="1" ht="12.6" customHeight="1">
      <c r="A104" s="10"/>
      <c r="B104" s="11"/>
      <c r="C104" s="11"/>
      <c r="D104" s="11"/>
      <c r="E104" s="32" t="s">
        <v>360</v>
      </c>
      <c r="F104" s="78">
        <f>SUM(G104:AB104)</f>
        <v>170</v>
      </c>
      <c r="G104" s="13">
        <f t="shared" ref="G104:AH104" si="64">ROUND(G102*0.13,0)</f>
        <v>3</v>
      </c>
      <c r="H104" s="13">
        <f t="shared" si="64"/>
        <v>3</v>
      </c>
      <c r="I104" s="13">
        <f t="shared" si="64"/>
        <v>3</v>
      </c>
      <c r="J104" s="13">
        <f t="shared" si="64"/>
        <v>3</v>
      </c>
      <c r="K104" s="13">
        <f t="shared" si="64"/>
        <v>3</v>
      </c>
      <c r="L104" s="13">
        <f t="shared" si="64"/>
        <v>14</v>
      </c>
      <c r="M104" s="13">
        <f t="shared" si="64"/>
        <v>6</v>
      </c>
      <c r="N104" s="13">
        <f t="shared" si="64"/>
        <v>19</v>
      </c>
      <c r="O104" s="13">
        <f t="shared" si="64"/>
        <v>7</v>
      </c>
      <c r="P104" s="13">
        <f t="shared" si="64"/>
        <v>16</v>
      </c>
      <c r="Q104" s="13">
        <f t="shared" si="64"/>
        <v>15</v>
      </c>
      <c r="R104" s="13">
        <f t="shared" si="64"/>
        <v>14</v>
      </c>
      <c r="S104" s="13">
        <f t="shared" si="64"/>
        <v>12</v>
      </c>
      <c r="T104" s="13">
        <f t="shared" si="64"/>
        <v>11</v>
      </c>
      <c r="U104" s="13">
        <f t="shared" si="64"/>
        <v>10</v>
      </c>
      <c r="V104" s="13">
        <f t="shared" si="64"/>
        <v>8</v>
      </c>
      <c r="W104" s="13">
        <f t="shared" si="64"/>
        <v>7</v>
      </c>
      <c r="X104" s="13">
        <f t="shared" si="64"/>
        <v>5</v>
      </c>
      <c r="Y104" s="13">
        <f t="shared" si="64"/>
        <v>4</v>
      </c>
      <c r="Z104" s="13">
        <f t="shared" si="64"/>
        <v>3</v>
      </c>
      <c r="AA104" s="13">
        <f t="shared" si="64"/>
        <v>2</v>
      </c>
      <c r="AB104" s="13">
        <f t="shared" si="64"/>
        <v>2</v>
      </c>
      <c r="AC104" s="13">
        <f t="shared" si="64"/>
        <v>5</v>
      </c>
      <c r="AD104" s="13">
        <f t="shared" si="64"/>
        <v>4</v>
      </c>
      <c r="AE104" s="13">
        <f t="shared" si="64"/>
        <v>3</v>
      </c>
      <c r="AF104" s="13">
        <f t="shared" si="64"/>
        <v>0</v>
      </c>
      <c r="AG104" s="13">
        <f t="shared" si="64"/>
        <v>15</v>
      </c>
      <c r="AH104" s="13">
        <f t="shared" si="64"/>
        <v>47</v>
      </c>
    </row>
    <row r="105" spans="1:34" s="3" customFormat="1" ht="12.6" customHeight="1">
      <c r="A105" s="10"/>
      <c r="B105" s="11"/>
      <c r="C105" s="11"/>
      <c r="D105" s="11"/>
      <c r="E105" s="32" t="s">
        <v>361</v>
      </c>
      <c r="F105" s="78">
        <f>SUM(G105:AB105)</f>
        <v>170</v>
      </c>
      <c r="G105" s="13">
        <f t="shared" ref="G105:AH105" si="65">ROUND(G102*0.13,0)</f>
        <v>3</v>
      </c>
      <c r="H105" s="13">
        <f t="shared" si="65"/>
        <v>3</v>
      </c>
      <c r="I105" s="13">
        <f t="shared" si="65"/>
        <v>3</v>
      </c>
      <c r="J105" s="13">
        <f t="shared" si="65"/>
        <v>3</v>
      </c>
      <c r="K105" s="13">
        <f t="shared" si="65"/>
        <v>3</v>
      </c>
      <c r="L105" s="13">
        <f t="shared" si="65"/>
        <v>14</v>
      </c>
      <c r="M105" s="13">
        <f t="shared" si="65"/>
        <v>6</v>
      </c>
      <c r="N105" s="13">
        <f t="shared" si="65"/>
        <v>19</v>
      </c>
      <c r="O105" s="13">
        <f t="shared" si="65"/>
        <v>7</v>
      </c>
      <c r="P105" s="13">
        <f t="shared" si="65"/>
        <v>16</v>
      </c>
      <c r="Q105" s="13">
        <f t="shared" si="65"/>
        <v>15</v>
      </c>
      <c r="R105" s="13">
        <f t="shared" si="65"/>
        <v>14</v>
      </c>
      <c r="S105" s="13">
        <f t="shared" si="65"/>
        <v>12</v>
      </c>
      <c r="T105" s="13">
        <f t="shared" si="65"/>
        <v>11</v>
      </c>
      <c r="U105" s="13">
        <f t="shared" si="65"/>
        <v>10</v>
      </c>
      <c r="V105" s="13">
        <f t="shared" si="65"/>
        <v>8</v>
      </c>
      <c r="W105" s="13">
        <f t="shared" si="65"/>
        <v>7</v>
      </c>
      <c r="X105" s="13">
        <f t="shared" si="65"/>
        <v>5</v>
      </c>
      <c r="Y105" s="13">
        <f t="shared" si="65"/>
        <v>4</v>
      </c>
      <c r="Z105" s="13">
        <f t="shared" si="65"/>
        <v>3</v>
      </c>
      <c r="AA105" s="13">
        <f t="shared" si="65"/>
        <v>2</v>
      </c>
      <c r="AB105" s="13">
        <f t="shared" si="65"/>
        <v>2</v>
      </c>
      <c r="AC105" s="13">
        <f t="shared" si="65"/>
        <v>5</v>
      </c>
      <c r="AD105" s="13">
        <f t="shared" si="65"/>
        <v>4</v>
      </c>
      <c r="AE105" s="13">
        <f t="shared" si="65"/>
        <v>3</v>
      </c>
      <c r="AF105" s="13">
        <f t="shared" si="65"/>
        <v>0</v>
      </c>
      <c r="AG105" s="13">
        <f t="shared" si="65"/>
        <v>15</v>
      </c>
      <c r="AH105" s="13">
        <f t="shared" si="65"/>
        <v>47</v>
      </c>
    </row>
    <row r="106" spans="1:34" s="3" customFormat="1" ht="12.6" customHeight="1">
      <c r="A106" s="33" t="s">
        <v>155</v>
      </c>
      <c r="B106" s="34" t="s">
        <v>4</v>
      </c>
      <c r="C106" s="34" t="s">
        <v>1</v>
      </c>
      <c r="D106" s="34" t="s">
        <v>22</v>
      </c>
      <c r="E106" s="35" t="s">
        <v>43</v>
      </c>
      <c r="F106" s="36">
        <v>4633</v>
      </c>
      <c r="G106" s="36">
        <v>79</v>
      </c>
      <c r="H106" s="36">
        <v>77</v>
      </c>
      <c r="I106" s="36">
        <v>81</v>
      </c>
      <c r="J106" s="36">
        <v>76</v>
      </c>
      <c r="K106" s="36">
        <v>81</v>
      </c>
      <c r="L106" s="36">
        <v>398</v>
      </c>
      <c r="M106" s="36">
        <v>165</v>
      </c>
      <c r="N106" s="36">
        <v>514</v>
      </c>
      <c r="O106" s="36">
        <v>176</v>
      </c>
      <c r="P106" s="36">
        <v>431</v>
      </c>
      <c r="Q106" s="36">
        <v>405</v>
      </c>
      <c r="R106" s="36">
        <v>384</v>
      </c>
      <c r="S106" s="36">
        <v>335</v>
      </c>
      <c r="T106" s="36">
        <v>305</v>
      </c>
      <c r="U106" s="36">
        <v>272</v>
      </c>
      <c r="V106" s="36">
        <v>220</v>
      </c>
      <c r="W106" s="36">
        <v>178</v>
      </c>
      <c r="X106" s="36">
        <v>140</v>
      </c>
      <c r="Y106" s="36">
        <v>110</v>
      </c>
      <c r="Z106" s="36">
        <v>86</v>
      </c>
      <c r="AA106" s="36">
        <v>63</v>
      </c>
      <c r="AB106" s="36">
        <v>57</v>
      </c>
      <c r="AC106" s="37">
        <v>139</v>
      </c>
      <c r="AD106" s="37">
        <v>113</v>
      </c>
      <c r="AE106" s="36">
        <v>80</v>
      </c>
      <c r="AF106" s="36">
        <v>6</v>
      </c>
      <c r="AG106" s="36">
        <v>423</v>
      </c>
      <c r="AH106" s="36">
        <v>1293</v>
      </c>
    </row>
    <row r="107" spans="1:34" s="3" customFormat="1" ht="12.6" customHeight="1">
      <c r="A107" s="10"/>
      <c r="B107" s="11"/>
      <c r="C107" s="11"/>
      <c r="D107" s="11"/>
      <c r="E107" s="31" t="s">
        <v>362</v>
      </c>
      <c r="F107" s="78">
        <v>4633</v>
      </c>
      <c r="G107" s="13">
        <v>79</v>
      </c>
      <c r="H107" s="13">
        <v>77</v>
      </c>
      <c r="I107" s="13">
        <v>81</v>
      </c>
      <c r="J107" s="13">
        <v>76</v>
      </c>
      <c r="K107" s="13">
        <v>81</v>
      </c>
      <c r="L107" s="13">
        <v>398</v>
      </c>
      <c r="M107" s="13">
        <v>165</v>
      </c>
      <c r="N107" s="13">
        <v>514</v>
      </c>
      <c r="O107" s="13">
        <v>176</v>
      </c>
      <c r="P107" s="13">
        <v>431</v>
      </c>
      <c r="Q107" s="13">
        <v>405</v>
      </c>
      <c r="R107" s="13">
        <v>384</v>
      </c>
      <c r="S107" s="13">
        <v>335</v>
      </c>
      <c r="T107" s="13">
        <v>305</v>
      </c>
      <c r="U107" s="13">
        <v>272</v>
      </c>
      <c r="V107" s="13">
        <v>220</v>
      </c>
      <c r="W107" s="13">
        <v>178</v>
      </c>
      <c r="X107" s="13">
        <v>140</v>
      </c>
      <c r="Y107" s="13">
        <v>110</v>
      </c>
      <c r="Z107" s="13">
        <v>86</v>
      </c>
      <c r="AA107" s="13">
        <v>63</v>
      </c>
      <c r="AB107" s="13">
        <v>57</v>
      </c>
      <c r="AC107" s="20">
        <v>139</v>
      </c>
      <c r="AD107" s="20">
        <v>113</v>
      </c>
      <c r="AE107" s="13">
        <v>80</v>
      </c>
      <c r="AF107" s="13">
        <v>6</v>
      </c>
      <c r="AG107" s="13">
        <v>423</v>
      </c>
      <c r="AH107" s="13">
        <v>1293</v>
      </c>
    </row>
    <row r="108" spans="1:34" s="3" customFormat="1" ht="12.6" customHeight="1">
      <c r="A108" s="33" t="s">
        <v>156</v>
      </c>
      <c r="B108" s="34" t="s">
        <v>4</v>
      </c>
      <c r="C108" s="34" t="s">
        <v>1</v>
      </c>
      <c r="D108" s="34" t="s">
        <v>23</v>
      </c>
      <c r="E108" s="35" t="s">
        <v>44</v>
      </c>
      <c r="F108" s="36">
        <v>62038</v>
      </c>
      <c r="G108" s="36">
        <v>1057</v>
      </c>
      <c r="H108" s="36">
        <v>1052</v>
      </c>
      <c r="I108" s="36">
        <v>1053</v>
      </c>
      <c r="J108" s="36">
        <v>1052</v>
      </c>
      <c r="K108" s="36">
        <v>1055</v>
      </c>
      <c r="L108" s="36">
        <v>5334</v>
      </c>
      <c r="M108" s="36">
        <v>2206</v>
      </c>
      <c r="N108" s="36">
        <v>6891</v>
      </c>
      <c r="O108" s="36">
        <v>2346</v>
      </c>
      <c r="P108" s="36">
        <v>5777</v>
      </c>
      <c r="Q108" s="36">
        <v>5427</v>
      </c>
      <c r="R108" s="36">
        <v>5141</v>
      </c>
      <c r="S108" s="36">
        <v>4486</v>
      </c>
      <c r="T108" s="36">
        <v>4083</v>
      </c>
      <c r="U108" s="36">
        <v>3637</v>
      </c>
      <c r="V108" s="36">
        <v>2943</v>
      </c>
      <c r="W108" s="36">
        <v>2387</v>
      </c>
      <c r="X108" s="36">
        <v>1876</v>
      </c>
      <c r="Y108" s="36">
        <v>1471</v>
      </c>
      <c r="Z108" s="36">
        <v>1152</v>
      </c>
      <c r="AA108" s="36">
        <v>837</v>
      </c>
      <c r="AB108" s="36">
        <v>775</v>
      </c>
      <c r="AC108" s="37">
        <v>1857</v>
      </c>
      <c r="AD108" s="37">
        <v>1513</v>
      </c>
      <c r="AE108" s="36">
        <v>1064</v>
      </c>
      <c r="AF108" s="36">
        <v>81</v>
      </c>
      <c r="AG108" s="36">
        <v>5661</v>
      </c>
      <c r="AH108" s="36">
        <v>17313</v>
      </c>
    </row>
    <row r="109" spans="1:34" s="3" customFormat="1" ht="12.6" customHeight="1">
      <c r="A109" s="10"/>
      <c r="B109" s="11"/>
      <c r="C109" s="11"/>
      <c r="D109" s="11"/>
      <c r="E109" s="32" t="s">
        <v>363</v>
      </c>
      <c r="F109" s="78">
        <f>SUM(G109:AB109)</f>
        <v>13656</v>
      </c>
      <c r="G109" s="13">
        <f t="shared" ref="G109:AG109" si="66">ROUND(G108*0.22,0)</f>
        <v>233</v>
      </c>
      <c r="H109" s="13">
        <v>233</v>
      </c>
      <c r="I109" s="13">
        <f t="shared" si="66"/>
        <v>232</v>
      </c>
      <c r="J109" s="13">
        <v>233</v>
      </c>
      <c r="K109" s="13">
        <f t="shared" si="66"/>
        <v>232</v>
      </c>
      <c r="L109" s="13">
        <v>1174</v>
      </c>
      <c r="M109" s="13">
        <v>486</v>
      </c>
      <c r="N109" s="13">
        <f t="shared" si="66"/>
        <v>1516</v>
      </c>
      <c r="O109" s="13">
        <v>517</v>
      </c>
      <c r="P109" s="13">
        <f t="shared" si="66"/>
        <v>1271</v>
      </c>
      <c r="Q109" s="13">
        <f t="shared" si="66"/>
        <v>1194</v>
      </c>
      <c r="R109" s="13">
        <f t="shared" si="66"/>
        <v>1131</v>
      </c>
      <c r="S109" s="13">
        <f t="shared" si="66"/>
        <v>987</v>
      </c>
      <c r="T109" s="13">
        <f t="shared" si="66"/>
        <v>898</v>
      </c>
      <c r="U109" s="13">
        <v>801</v>
      </c>
      <c r="V109" s="13">
        <f t="shared" si="66"/>
        <v>647</v>
      </c>
      <c r="W109" s="13">
        <v>526</v>
      </c>
      <c r="X109" s="13">
        <v>412</v>
      </c>
      <c r="Y109" s="13">
        <f t="shared" si="66"/>
        <v>324</v>
      </c>
      <c r="Z109" s="13">
        <v>255</v>
      </c>
      <c r="AA109" s="13">
        <v>185</v>
      </c>
      <c r="AB109" s="13">
        <v>169</v>
      </c>
      <c r="AC109" s="13">
        <f t="shared" si="66"/>
        <v>409</v>
      </c>
      <c r="AD109" s="13">
        <v>332</v>
      </c>
      <c r="AE109" s="13">
        <f t="shared" si="66"/>
        <v>234</v>
      </c>
      <c r="AF109" s="13">
        <f t="shared" si="66"/>
        <v>18</v>
      </c>
      <c r="AG109" s="13">
        <f t="shared" si="66"/>
        <v>1245</v>
      </c>
      <c r="AH109" s="13">
        <v>3808</v>
      </c>
    </row>
    <row r="110" spans="1:34" s="3" customFormat="1" ht="12.6" customHeight="1">
      <c r="A110" s="10"/>
      <c r="B110" s="11"/>
      <c r="C110" s="11"/>
      <c r="D110" s="11"/>
      <c r="E110" s="32" t="s">
        <v>364</v>
      </c>
      <c r="F110" s="78">
        <f>SUM(G110:AB110)</f>
        <v>12404</v>
      </c>
      <c r="G110" s="13">
        <f t="shared" ref="G110:AH110" si="67">ROUND(G108*0.2,0)</f>
        <v>211</v>
      </c>
      <c r="H110" s="13">
        <f t="shared" si="67"/>
        <v>210</v>
      </c>
      <c r="I110" s="13">
        <f t="shared" si="67"/>
        <v>211</v>
      </c>
      <c r="J110" s="13">
        <f t="shared" si="67"/>
        <v>210</v>
      </c>
      <c r="K110" s="13">
        <f t="shared" si="67"/>
        <v>211</v>
      </c>
      <c r="L110" s="13">
        <f t="shared" si="67"/>
        <v>1067</v>
      </c>
      <c r="M110" s="13">
        <f t="shared" si="67"/>
        <v>441</v>
      </c>
      <c r="N110" s="13">
        <f t="shared" si="67"/>
        <v>1378</v>
      </c>
      <c r="O110" s="13">
        <f t="shared" si="67"/>
        <v>469</v>
      </c>
      <c r="P110" s="13">
        <f t="shared" si="67"/>
        <v>1155</v>
      </c>
      <c r="Q110" s="13">
        <f t="shared" si="67"/>
        <v>1085</v>
      </c>
      <c r="R110" s="13">
        <f t="shared" si="67"/>
        <v>1028</v>
      </c>
      <c r="S110" s="13">
        <f t="shared" si="67"/>
        <v>897</v>
      </c>
      <c r="T110" s="13">
        <f t="shared" si="67"/>
        <v>817</v>
      </c>
      <c r="U110" s="13">
        <f t="shared" si="67"/>
        <v>727</v>
      </c>
      <c r="V110" s="13">
        <f t="shared" si="67"/>
        <v>589</v>
      </c>
      <c r="W110" s="13">
        <f t="shared" si="67"/>
        <v>477</v>
      </c>
      <c r="X110" s="13">
        <f t="shared" si="67"/>
        <v>375</v>
      </c>
      <c r="Y110" s="13">
        <f t="shared" si="67"/>
        <v>294</v>
      </c>
      <c r="Z110" s="13">
        <f t="shared" si="67"/>
        <v>230</v>
      </c>
      <c r="AA110" s="13">
        <f t="shared" si="67"/>
        <v>167</v>
      </c>
      <c r="AB110" s="13">
        <f t="shared" si="67"/>
        <v>155</v>
      </c>
      <c r="AC110" s="13">
        <f t="shared" si="67"/>
        <v>371</v>
      </c>
      <c r="AD110" s="13">
        <f t="shared" si="67"/>
        <v>303</v>
      </c>
      <c r="AE110" s="13">
        <f t="shared" si="67"/>
        <v>213</v>
      </c>
      <c r="AF110" s="13">
        <f t="shared" si="67"/>
        <v>16</v>
      </c>
      <c r="AG110" s="13">
        <f t="shared" si="67"/>
        <v>1132</v>
      </c>
      <c r="AH110" s="13">
        <f t="shared" si="67"/>
        <v>3463</v>
      </c>
    </row>
    <row r="111" spans="1:34" s="3" customFormat="1" ht="12.6" customHeight="1">
      <c r="A111" s="10"/>
      <c r="B111" s="11"/>
      <c r="C111" s="11"/>
      <c r="D111" s="11"/>
      <c r="E111" s="32" t="s">
        <v>365</v>
      </c>
      <c r="F111" s="78">
        <f t="shared" ref="F111:F114" si="68">SUM(G111:AB111)</f>
        <v>9924</v>
      </c>
      <c r="G111" s="13">
        <f t="shared" ref="G111:AH111" si="69">ROUND(G108*0.16,0)</f>
        <v>169</v>
      </c>
      <c r="H111" s="13">
        <f t="shared" si="69"/>
        <v>168</v>
      </c>
      <c r="I111" s="13">
        <f t="shared" si="69"/>
        <v>168</v>
      </c>
      <c r="J111" s="13">
        <f t="shared" si="69"/>
        <v>168</v>
      </c>
      <c r="K111" s="13">
        <f t="shared" si="69"/>
        <v>169</v>
      </c>
      <c r="L111" s="13">
        <f t="shared" si="69"/>
        <v>853</v>
      </c>
      <c r="M111" s="13">
        <f t="shared" si="69"/>
        <v>353</v>
      </c>
      <c r="N111" s="13">
        <f t="shared" si="69"/>
        <v>1103</v>
      </c>
      <c r="O111" s="13">
        <f t="shared" si="69"/>
        <v>375</v>
      </c>
      <c r="P111" s="13">
        <f t="shared" si="69"/>
        <v>924</v>
      </c>
      <c r="Q111" s="13">
        <f t="shared" si="69"/>
        <v>868</v>
      </c>
      <c r="R111" s="13">
        <f t="shared" si="69"/>
        <v>823</v>
      </c>
      <c r="S111" s="13">
        <f t="shared" si="69"/>
        <v>718</v>
      </c>
      <c r="T111" s="13">
        <f t="shared" si="69"/>
        <v>653</v>
      </c>
      <c r="U111" s="13">
        <f t="shared" si="69"/>
        <v>582</v>
      </c>
      <c r="V111" s="13">
        <f t="shared" si="69"/>
        <v>471</v>
      </c>
      <c r="W111" s="13">
        <f t="shared" si="69"/>
        <v>382</v>
      </c>
      <c r="X111" s="13">
        <f t="shared" si="69"/>
        <v>300</v>
      </c>
      <c r="Y111" s="13">
        <f t="shared" si="69"/>
        <v>235</v>
      </c>
      <c r="Z111" s="13">
        <f t="shared" si="69"/>
        <v>184</v>
      </c>
      <c r="AA111" s="13">
        <f t="shared" si="69"/>
        <v>134</v>
      </c>
      <c r="AB111" s="13">
        <f t="shared" si="69"/>
        <v>124</v>
      </c>
      <c r="AC111" s="13">
        <f t="shared" si="69"/>
        <v>297</v>
      </c>
      <c r="AD111" s="13">
        <f t="shared" si="69"/>
        <v>242</v>
      </c>
      <c r="AE111" s="13">
        <f t="shared" si="69"/>
        <v>170</v>
      </c>
      <c r="AF111" s="13">
        <f t="shared" si="69"/>
        <v>13</v>
      </c>
      <c r="AG111" s="13">
        <f t="shared" si="69"/>
        <v>906</v>
      </c>
      <c r="AH111" s="13">
        <f t="shared" si="69"/>
        <v>2770</v>
      </c>
    </row>
    <row r="112" spans="1:34" s="3" customFormat="1" ht="12.6" customHeight="1">
      <c r="A112" s="10"/>
      <c r="B112" s="11"/>
      <c r="C112" s="11"/>
      <c r="D112" s="11"/>
      <c r="E112" s="32" t="s">
        <v>366</v>
      </c>
      <c r="F112" s="78">
        <f t="shared" si="68"/>
        <v>3721</v>
      </c>
      <c r="G112" s="13">
        <f t="shared" ref="G112:AH112" si="70">ROUND(G108*0.06,0)</f>
        <v>63</v>
      </c>
      <c r="H112" s="13">
        <f t="shared" si="70"/>
        <v>63</v>
      </c>
      <c r="I112" s="13">
        <f t="shared" si="70"/>
        <v>63</v>
      </c>
      <c r="J112" s="13">
        <f t="shared" si="70"/>
        <v>63</v>
      </c>
      <c r="K112" s="13">
        <f t="shared" si="70"/>
        <v>63</v>
      </c>
      <c r="L112" s="13">
        <f t="shared" si="70"/>
        <v>320</v>
      </c>
      <c r="M112" s="13">
        <f t="shared" si="70"/>
        <v>132</v>
      </c>
      <c r="N112" s="13">
        <f t="shared" si="70"/>
        <v>413</v>
      </c>
      <c r="O112" s="13">
        <f t="shared" si="70"/>
        <v>141</v>
      </c>
      <c r="P112" s="13">
        <f t="shared" si="70"/>
        <v>347</v>
      </c>
      <c r="Q112" s="13">
        <f t="shared" si="70"/>
        <v>326</v>
      </c>
      <c r="R112" s="13">
        <f t="shared" si="70"/>
        <v>308</v>
      </c>
      <c r="S112" s="13">
        <f t="shared" si="70"/>
        <v>269</v>
      </c>
      <c r="T112" s="13">
        <f t="shared" si="70"/>
        <v>245</v>
      </c>
      <c r="U112" s="13">
        <f t="shared" si="70"/>
        <v>218</v>
      </c>
      <c r="V112" s="13">
        <f t="shared" si="70"/>
        <v>177</v>
      </c>
      <c r="W112" s="13">
        <f t="shared" si="70"/>
        <v>143</v>
      </c>
      <c r="X112" s="13">
        <f t="shared" si="70"/>
        <v>113</v>
      </c>
      <c r="Y112" s="13">
        <f t="shared" si="70"/>
        <v>88</v>
      </c>
      <c r="Z112" s="13">
        <f t="shared" si="70"/>
        <v>69</v>
      </c>
      <c r="AA112" s="13">
        <f t="shared" si="70"/>
        <v>50</v>
      </c>
      <c r="AB112" s="13">
        <f t="shared" si="70"/>
        <v>47</v>
      </c>
      <c r="AC112" s="13">
        <f t="shared" si="70"/>
        <v>111</v>
      </c>
      <c r="AD112" s="13">
        <f t="shared" si="70"/>
        <v>91</v>
      </c>
      <c r="AE112" s="13">
        <f t="shared" si="70"/>
        <v>64</v>
      </c>
      <c r="AF112" s="13">
        <f t="shared" si="70"/>
        <v>5</v>
      </c>
      <c r="AG112" s="13">
        <f t="shared" si="70"/>
        <v>340</v>
      </c>
      <c r="AH112" s="13">
        <f t="shared" si="70"/>
        <v>1039</v>
      </c>
    </row>
    <row r="113" spans="1:34" s="3" customFormat="1" ht="12.6" customHeight="1">
      <c r="A113" s="10"/>
      <c r="B113" s="11"/>
      <c r="C113" s="11"/>
      <c r="D113" s="11"/>
      <c r="E113" s="32" t="s">
        <v>367</v>
      </c>
      <c r="F113" s="78">
        <f t="shared" si="68"/>
        <v>8686</v>
      </c>
      <c r="G113" s="13">
        <f t="shared" ref="G113:AH113" si="71">ROUND(G108*0.14,0)</f>
        <v>148</v>
      </c>
      <c r="H113" s="13">
        <f t="shared" si="71"/>
        <v>147</v>
      </c>
      <c r="I113" s="13">
        <f t="shared" si="71"/>
        <v>147</v>
      </c>
      <c r="J113" s="13">
        <f t="shared" si="71"/>
        <v>147</v>
      </c>
      <c r="K113" s="13">
        <f t="shared" si="71"/>
        <v>148</v>
      </c>
      <c r="L113" s="13">
        <f t="shared" si="71"/>
        <v>747</v>
      </c>
      <c r="M113" s="13">
        <f t="shared" si="71"/>
        <v>309</v>
      </c>
      <c r="N113" s="13">
        <f t="shared" si="71"/>
        <v>965</v>
      </c>
      <c r="O113" s="13">
        <f t="shared" si="71"/>
        <v>328</v>
      </c>
      <c r="P113" s="13">
        <f t="shared" si="71"/>
        <v>809</v>
      </c>
      <c r="Q113" s="13">
        <f t="shared" si="71"/>
        <v>760</v>
      </c>
      <c r="R113" s="13">
        <f t="shared" si="71"/>
        <v>720</v>
      </c>
      <c r="S113" s="13">
        <f t="shared" si="71"/>
        <v>628</v>
      </c>
      <c r="T113" s="13">
        <f t="shared" si="71"/>
        <v>572</v>
      </c>
      <c r="U113" s="13">
        <f t="shared" si="71"/>
        <v>509</v>
      </c>
      <c r="V113" s="13">
        <f t="shared" si="71"/>
        <v>412</v>
      </c>
      <c r="W113" s="13">
        <f t="shared" si="71"/>
        <v>334</v>
      </c>
      <c r="X113" s="13">
        <f t="shared" si="71"/>
        <v>263</v>
      </c>
      <c r="Y113" s="13">
        <f t="shared" si="71"/>
        <v>206</v>
      </c>
      <c r="Z113" s="13">
        <f t="shared" si="71"/>
        <v>161</v>
      </c>
      <c r="AA113" s="13">
        <f t="shared" si="71"/>
        <v>117</v>
      </c>
      <c r="AB113" s="13">
        <f t="shared" si="71"/>
        <v>109</v>
      </c>
      <c r="AC113" s="13">
        <f t="shared" si="71"/>
        <v>260</v>
      </c>
      <c r="AD113" s="13">
        <f t="shared" si="71"/>
        <v>212</v>
      </c>
      <c r="AE113" s="13">
        <f t="shared" si="71"/>
        <v>149</v>
      </c>
      <c r="AF113" s="13">
        <f t="shared" si="71"/>
        <v>11</v>
      </c>
      <c r="AG113" s="13">
        <f t="shared" si="71"/>
        <v>793</v>
      </c>
      <c r="AH113" s="13">
        <f t="shared" si="71"/>
        <v>2424</v>
      </c>
    </row>
    <row r="114" spans="1:34" s="3" customFormat="1" ht="12.6" customHeight="1">
      <c r="A114" s="10"/>
      <c r="B114" s="11"/>
      <c r="C114" s="11"/>
      <c r="D114" s="11"/>
      <c r="E114" s="32" t="s">
        <v>368</v>
      </c>
      <c r="F114" s="78">
        <f t="shared" si="68"/>
        <v>13647</v>
      </c>
      <c r="G114" s="13">
        <f t="shared" ref="G114:AH114" si="72">ROUND(G108*0.22,0)</f>
        <v>233</v>
      </c>
      <c r="H114" s="13">
        <f t="shared" si="72"/>
        <v>231</v>
      </c>
      <c r="I114" s="13">
        <f t="shared" si="72"/>
        <v>232</v>
      </c>
      <c r="J114" s="13">
        <f t="shared" si="72"/>
        <v>231</v>
      </c>
      <c r="K114" s="13">
        <f t="shared" si="72"/>
        <v>232</v>
      </c>
      <c r="L114" s="13">
        <f t="shared" si="72"/>
        <v>1173</v>
      </c>
      <c r="M114" s="13">
        <f t="shared" si="72"/>
        <v>485</v>
      </c>
      <c r="N114" s="13">
        <f t="shared" si="72"/>
        <v>1516</v>
      </c>
      <c r="O114" s="13">
        <f t="shared" si="72"/>
        <v>516</v>
      </c>
      <c r="P114" s="13">
        <f t="shared" si="72"/>
        <v>1271</v>
      </c>
      <c r="Q114" s="13">
        <f t="shared" si="72"/>
        <v>1194</v>
      </c>
      <c r="R114" s="13">
        <f t="shared" si="72"/>
        <v>1131</v>
      </c>
      <c r="S114" s="13">
        <f t="shared" si="72"/>
        <v>987</v>
      </c>
      <c r="T114" s="13">
        <f t="shared" si="72"/>
        <v>898</v>
      </c>
      <c r="U114" s="13">
        <f t="shared" si="72"/>
        <v>800</v>
      </c>
      <c r="V114" s="13">
        <f t="shared" si="72"/>
        <v>647</v>
      </c>
      <c r="W114" s="13">
        <f t="shared" si="72"/>
        <v>525</v>
      </c>
      <c r="X114" s="13">
        <f t="shared" si="72"/>
        <v>413</v>
      </c>
      <c r="Y114" s="13">
        <f t="shared" si="72"/>
        <v>324</v>
      </c>
      <c r="Z114" s="13">
        <f t="shared" si="72"/>
        <v>253</v>
      </c>
      <c r="AA114" s="13">
        <f t="shared" si="72"/>
        <v>184</v>
      </c>
      <c r="AB114" s="13">
        <f t="shared" si="72"/>
        <v>171</v>
      </c>
      <c r="AC114" s="13">
        <f t="shared" si="72"/>
        <v>409</v>
      </c>
      <c r="AD114" s="13">
        <f t="shared" si="72"/>
        <v>333</v>
      </c>
      <c r="AE114" s="13">
        <f t="shared" si="72"/>
        <v>234</v>
      </c>
      <c r="AF114" s="13">
        <f t="shared" si="72"/>
        <v>18</v>
      </c>
      <c r="AG114" s="13">
        <f t="shared" si="72"/>
        <v>1245</v>
      </c>
      <c r="AH114" s="13">
        <f t="shared" si="72"/>
        <v>3809</v>
      </c>
    </row>
    <row r="115" spans="1:34" s="3" customFormat="1" ht="12.6" customHeight="1">
      <c r="A115" s="33" t="s">
        <v>157</v>
      </c>
      <c r="B115" s="34" t="s">
        <v>4</v>
      </c>
      <c r="C115" s="34" t="s">
        <v>1</v>
      </c>
      <c r="D115" s="34" t="s">
        <v>24</v>
      </c>
      <c r="E115" s="35" t="s">
        <v>45</v>
      </c>
      <c r="F115" s="36">
        <v>15259</v>
      </c>
      <c r="G115" s="36">
        <v>260</v>
      </c>
      <c r="H115" s="36">
        <v>257</v>
      </c>
      <c r="I115" s="36">
        <v>261</v>
      </c>
      <c r="J115" s="36">
        <v>261</v>
      </c>
      <c r="K115" s="36">
        <v>257</v>
      </c>
      <c r="L115" s="36">
        <v>1312</v>
      </c>
      <c r="M115" s="36">
        <v>543</v>
      </c>
      <c r="N115" s="36">
        <v>1695</v>
      </c>
      <c r="O115" s="36">
        <v>577</v>
      </c>
      <c r="P115" s="36">
        <v>1421</v>
      </c>
      <c r="Q115" s="36">
        <v>1335</v>
      </c>
      <c r="R115" s="36">
        <v>1264</v>
      </c>
      <c r="S115" s="36">
        <v>1104</v>
      </c>
      <c r="T115" s="36">
        <v>1004</v>
      </c>
      <c r="U115" s="36">
        <v>895</v>
      </c>
      <c r="V115" s="36">
        <v>724</v>
      </c>
      <c r="W115" s="36">
        <v>587</v>
      </c>
      <c r="X115" s="36">
        <v>461</v>
      </c>
      <c r="Y115" s="36">
        <v>362</v>
      </c>
      <c r="Z115" s="36">
        <v>283</v>
      </c>
      <c r="AA115" s="36">
        <v>206</v>
      </c>
      <c r="AB115" s="36">
        <v>190</v>
      </c>
      <c r="AC115" s="37">
        <v>456</v>
      </c>
      <c r="AD115" s="37">
        <v>372</v>
      </c>
      <c r="AE115" s="36">
        <v>262</v>
      </c>
      <c r="AF115" s="36">
        <v>20</v>
      </c>
      <c r="AG115" s="36">
        <v>1392</v>
      </c>
      <c r="AH115" s="36">
        <v>4258</v>
      </c>
    </row>
    <row r="116" spans="1:34" s="3" customFormat="1" ht="12.6" customHeight="1">
      <c r="A116" s="10"/>
      <c r="B116" s="11"/>
      <c r="C116" s="11"/>
      <c r="D116" s="11"/>
      <c r="E116" s="31" t="s">
        <v>369</v>
      </c>
      <c r="F116" s="78">
        <v>15259</v>
      </c>
      <c r="G116" s="13">
        <v>260</v>
      </c>
      <c r="H116" s="13">
        <v>257</v>
      </c>
      <c r="I116" s="13">
        <v>261</v>
      </c>
      <c r="J116" s="13">
        <v>261</v>
      </c>
      <c r="K116" s="13">
        <v>257</v>
      </c>
      <c r="L116" s="13">
        <v>1312</v>
      </c>
      <c r="M116" s="13">
        <v>543</v>
      </c>
      <c r="N116" s="13">
        <v>1695</v>
      </c>
      <c r="O116" s="13">
        <v>577</v>
      </c>
      <c r="P116" s="13">
        <v>1421</v>
      </c>
      <c r="Q116" s="13">
        <v>1335</v>
      </c>
      <c r="R116" s="13">
        <v>1264</v>
      </c>
      <c r="S116" s="13">
        <v>1104</v>
      </c>
      <c r="T116" s="13">
        <v>1004</v>
      </c>
      <c r="U116" s="13">
        <v>895</v>
      </c>
      <c r="V116" s="13">
        <v>724</v>
      </c>
      <c r="W116" s="13">
        <v>587</v>
      </c>
      <c r="X116" s="13">
        <v>461</v>
      </c>
      <c r="Y116" s="13">
        <v>362</v>
      </c>
      <c r="Z116" s="13">
        <v>283</v>
      </c>
      <c r="AA116" s="13">
        <v>206</v>
      </c>
      <c r="AB116" s="13">
        <v>190</v>
      </c>
      <c r="AC116" s="20">
        <v>456</v>
      </c>
      <c r="AD116" s="20">
        <v>372</v>
      </c>
      <c r="AE116" s="13">
        <v>262</v>
      </c>
      <c r="AF116" s="13">
        <v>20</v>
      </c>
      <c r="AG116" s="13">
        <v>1392</v>
      </c>
      <c r="AH116" s="13">
        <v>4258</v>
      </c>
    </row>
    <row r="117" spans="1:34" s="3" customFormat="1" ht="12.6" customHeight="1">
      <c r="A117" s="33" t="s">
        <v>158</v>
      </c>
      <c r="B117" s="34" t="s">
        <v>4</v>
      </c>
      <c r="C117" s="34" t="s">
        <v>1</v>
      </c>
      <c r="D117" s="34" t="s">
        <v>46</v>
      </c>
      <c r="E117" s="35" t="s">
        <v>47</v>
      </c>
      <c r="F117" s="36">
        <v>11095</v>
      </c>
      <c r="G117" s="36">
        <v>189</v>
      </c>
      <c r="H117" s="36">
        <v>188</v>
      </c>
      <c r="I117" s="36">
        <v>186</v>
      </c>
      <c r="J117" s="36">
        <v>186</v>
      </c>
      <c r="K117" s="36">
        <v>191</v>
      </c>
      <c r="L117" s="36">
        <v>954</v>
      </c>
      <c r="M117" s="36">
        <v>394</v>
      </c>
      <c r="N117" s="36">
        <v>1234</v>
      </c>
      <c r="O117" s="36">
        <v>419</v>
      </c>
      <c r="P117" s="36">
        <v>1033</v>
      </c>
      <c r="Q117" s="36">
        <v>971</v>
      </c>
      <c r="R117" s="36">
        <v>919</v>
      </c>
      <c r="S117" s="36">
        <v>802</v>
      </c>
      <c r="T117" s="36">
        <v>730</v>
      </c>
      <c r="U117" s="36">
        <v>650</v>
      </c>
      <c r="V117" s="36">
        <v>526</v>
      </c>
      <c r="W117" s="36">
        <v>427</v>
      </c>
      <c r="X117" s="36">
        <v>336</v>
      </c>
      <c r="Y117" s="36">
        <v>263</v>
      </c>
      <c r="Z117" s="36">
        <v>206</v>
      </c>
      <c r="AA117" s="36">
        <v>151</v>
      </c>
      <c r="AB117" s="36">
        <v>140</v>
      </c>
      <c r="AC117" s="37">
        <v>331</v>
      </c>
      <c r="AD117" s="37">
        <v>270</v>
      </c>
      <c r="AE117" s="36">
        <v>190</v>
      </c>
      <c r="AF117" s="36">
        <v>14</v>
      </c>
      <c r="AG117" s="36">
        <v>1012</v>
      </c>
      <c r="AH117" s="36">
        <v>3096</v>
      </c>
    </row>
    <row r="118" spans="1:34" s="3" customFormat="1" ht="12.6" customHeight="1">
      <c r="A118" s="10"/>
      <c r="B118" s="11"/>
      <c r="C118" s="11"/>
      <c r="D118" s="11"/>
      <c r="E118" s="32" t="s">
        <v>370</v>
      </c>
      <c r="F118" s="78">
        <f t="shared" ref="F118:F126" si="73">SUM(G118:AB118)</f>
        <v>3329</v>
      </c>
      <c r="G118" s="13">
        <f t="shared" ref="G118:AH118" si="74">ROUND(G117*0.3,0)</f>
        <v>57</v>
      </c>
      <c r="H118" s="13">
        <f t="shared" si="74"/>
        <v>56</v>
      </c>
      <c r="I118" s="13">
        <f t="shared" si="74"/>
        <v>56</v>
      </c>
      <c r="J118" s="13">
        <f t="shared" si="74"/>
        <v>56</v>
      </c>
      <c r="K118" s="13">
        <f t="shared" si="74"/>
        <v>57</v>
      </c>
      <c r="L118" s="13">
        <f t="shared" si="74"/>
        <v>286</v>
      </c>
      <c r="M118" s="13">
        <f t="shared" si="74"/>
        <v>118</v>
      </c>
      <c r="N118" s="13">
        <f t="shared" si="74"/>
        <v>370</v>
      </c>
      <c r="O118" s="13">
        <f t="shared" si="74"/>
        <v>126</v>
      </c>
      <c r="P118" s="13">
        <f t="shared" si="74"/>
        <v>310</v>
      </c>
      <c r="Q118" s="13">
        <f t="shared" si="74"/>
        <v>291</v>
      </c>
      <c r="R118" s="13">
        <f t="shared" si="74"/>
        <v>276</v>
      </c>
      <c r="S118" s="13">
        <f t="shared" si="74"/>
        <v>241</v>
      </c>
      <c r="T118" s="13">
        <f t="shared" si="74"/>
        <v>219</v>
      </c>
      <c r="U118" s="13">
        <f t="shared" si="74"/>
        <v>195</v>
      </c>
      <c r="V118" s="13">
        <f t="shared" si="74"/>
        <v>158</v>
      </c>
      <c r="W118" s="13">
        <f t="shared" si="74"/>
        <v>128</v>
      </c>
      <c r="X118" s="13">
        <f t="shared" si="74"/>
        <v>101</v>
      </c>
      <c r="Y118" s="13">
        <f t="shared" si="74"/>
        <v>79</v>
      </c>
      <c r="Z118" s="13">
        <f t="shared" si="74"/>
        <v>62</v>
      </c>
      <c r="AA118" s="13">
        <f t="shared" si="74"/>
        <v>45</v>
      </c>
      <c r="AB118" s="13">
        <f t="shared" si="74"/>
        <v>42</v>
      </c>
      <c r="AC118" s="13">
        <f t="shared" si="74"/>
        <v>99</v>
      </c>
      <c r="AD118" s="13">
        <f t="shared" si="74"/>
        <v>81</v>
      </c>
      <c r="AE118" s="13">
        <f t="shared" si="74"/>
        <v>57</v>
      </c>
      <c r="AF118" s="13">
        <f t="shared" si="74"/>
        <v>4</v>
      </c>
      <c r="AG118" s="13">
        <f t="shared" si="74"/>
        <v>304</v>
      </c>
      <c r="AH118" s="13">
        <f t="shared" si="74"/>
        <v>929</v>
      </c>
    </row>
    <row r="119" spans="1:34" s="3" customFormat="1" ht="12.6" customHeight="1">
      <c r="A119" s="10"/>
      <c r="B119" s="11"/>
      <c r="C119" s="11"/>
      <c r="D119" s="11"/>
      <c r="E119" s="32" t="s">
        <v>371</v>
      </c>
      <c r="F119" s="78">
        <f t="shared" si="73"/>
        <v>5658</v>
      </c>
      <c r="G119" s="13">
        <f t="shared" ref="G119:AH119" si="75">ROUND(G117*0.51,0)</f>
        <v>96</v>
      </c>
      <c r="H119" s="13">
        <f t="shared" si="75"/>
        <v>96</v>
      </c>
      <c r="I119" s="13">
        <f t="shared" si="75"/>
        <v>95</v>
      </c>
      <c r="J119" s="13">
        <f t="shared" si="75"/>
        <v>95</v>
      </c>
      <c r="K119" s="13">
        <v>98</v>
      </c>
      <c r="L119" s="13">
        <f t="shared" si="75"/>
        <v>487</v>
      </c>
      <c r="M119" s="13">
        <f t="shared" si="75"/>
        <v>201</v>
      </c>
      <c r="N119" s="13">
        <v>630</v>
      </c>
      <c r="O119" s="13">
        <v>213</v>
      </c>
      <c r="P119" s="13">
        <f t="shared" si="75"/>
        <v>527</v>
      </c>
      <c r="Q119" s="13">
        <v>496</v>
      </c>
      <c r="R119" s="13">
        <v>468</v>
      </c>
      <c r="S119" s="13">
        <f t="shared" si="75"/>
        <v>409</v>
      </c>
      <c r="T119" s="13">
        <f t="shared" si="75"/>
        <v>372</v>
      </c>
      <c r="U119" s="13">
        <v>331</v>
      </c>
      <c r="V119" s="13">
        <f t="shared" si="75"/>
        <v>268</v>
      </c>
      <c r="W119" s="13">
        <f t="shared" si="75"/>
        <v>218</v>
      </c>
      <c r="X119" s="13">
        <f t="shared" si="75"/>
        <v>171</v>
      </c>
      <c r="Y119" s="13">
        <f t="shared" si="75"/>
        <v>134</v>
      </c>
      <c r="Z119" s="13">
        <f t="shared" si="75"/>
        <v>105</v>
      </c>
      <c r="AA119" s="13">
        <f t="shared" si="75"/>
        <v>77</v>
      </c>
      <c r="AB119" s="13">
        <f t="shared" si="75"/>
        <v>71</v>
      </c>
      <c r="AC119" s="13">
        <f t="shared" si="75"/>
        <v>169</v>
      </c>
      <c r="AD119" s="13">
        <f t="shared" si="75"/>
        <v>138</v>
      </c>
      <c r="AE119" s="13">
        <f t="shared" si="75"/>
        <v>97</v>
      </c>
      <c r="AF119" s="13">
        <f t="shared" si="75"/>
        <v>7</v>
      </c>
      <c r="AG119" s="13">
        <f t="shared" si="75"/>
        <v>516</v>
      </c>
      <c r="AH119" s="13">
        <f t="shared" si="75"/>
        <v>1579</v>
      </c>
    </row>
    <row r="120" spans="1:34" s="3" customFormat="1" ht="12.6" customHeight="1">
      <c r="A120" s="10"/>
      <c r="B120" s="11"/>
      <c r="C120" s="11"/>
      <c r="D120" s="11"/>
      <c r="E120" s="32" t="s">
        <v>372</v>
      </c>
      <c r="F120" s="78">
        <f t="shared" si="73"/>
        <v>2108</v>
      </c>
      <c r="G120" s="13">
        <f t="shared" ref="G120:AH120" si="76">ROUND(G117*0.19,0)</f>
        <v>36</v>
      </c>
      <c r="H120" s="13">
        <f t="shared" si="76"/>
        <v>36</v>
      </c>
      <c r="I120" s="13">
        <f t="shared" si="76"/>
        <v>35</v>
      </c>
      <c r="J120" s="13">
        <f t="shared" si="76"/>
        <v>35</v>
      </c>
      <c r="K120" s="13">
        <f t="shared" si="76"/>
        <v>36</v>
      </c>
      <c r="L120" s="13">
        <f t="shared" si="76"/>
        <v>181</v>
      </c>
      <c r="M120" s="13">
        <f t="shared" si="76"/>
        <v>75</v>
      </c>
      <c r="N120" s="13">
        <f t="shared" si="76"/>
        <v>234</v>
      </c>
      <c r="O120" s="13">
        <f t="shared" si="76"/>
        <v>80</v>
      </c>
      <c r="P120" s="13">
        <f t="shared" si="76"/>
        <v>196</v>
      </c>
      <c r="Q120" s="13">
        <f t="shared" si="76"/>
        <v>184</v>
      </c>
      <c r="R120" s="13">
        <f t="shared" si="76"/>
        <v>175</v>
      </c>
      <c r="S120" s="13">
        <f t="shared" si="76"/>
        <v>152</v>
      </c>
      <c r="T120" s="13">
        <f t="shared" si="76"/>
        <v>139</v>
      </c>
      <c r="U120" s="13">
        <f t="shared" si="76"/>
        <v>124</v>
      </c>
      <c r="V120" s="13">
        <f t="shared" si="76"/>
        <v>100</v>
      </c>
      <c r="W120" s="13">
        <f t="shared" si="76"/>
        <v>81</v>
      </c>
      <c r="X120" s="13">
        <f t="shared" si="76"/>
        <v>64</v>
      </c>
      <c r="Y120" s="13">
        <f t="shared" si="76"/>
        <v>50</v>
      </c>
      <c r="Z120" s="13">
        <f t="shared" si="76"/>
        <v>39</v>
      </c>
      <c r="AA120" s="13">
        <f t="shared" si="76"/>
        <v>29</v>
      </c>
      <c r="AB120" s="13">
        <f t="shared" si="76"/>
        <v>27</v>
      </c>
      <c r="AC120" s="13">
        <f t="shared" si="76"/>
        <v>63</v>
      </c>
      <c r="AD120" s="13">
        <f t="shared" si="76"/>
        <v>51</v>
      </c>
      <c r="AE120" s="13">
        <f t="shared" si="76"/>
        <v>36</v>
      </c>
      <c r="AF120" s="13">
        <f t="shared" si="76"/>
        <v>3</v>
      </c>
      <c r="AG120" s="13">
        <f t="shared" si="76"/>
        <v>192</v>
      </c>
      <c r="AH120" s="13">
        <f t="shared" si="76"/>
        <v>588</v>
      </c>
    </row>
    <row r="121" spans="1:34" s="3" customFormat="1" ht="12.6" customHeight="1">
      <c r="A121" s="33" t="s">
        <v>159</v>
      </c>
      <c r="B121" s="34" t="s">
        <v>4</v>
      </c>
      <c r="C121" s="34" t="s">
        <v>1</v>
      </c>
      <c r="D121" s="34" t="s">
        <v>48</v>
      </c>
      <c r="E121" s="35" t="s">
        <v>269</v>
      </c>
      <c r="F121" s="36">
        <v>2800</v>
      </c>
      <c r="G121" s="36">
        <v>48</v>
      </c>
      <c r="H121" s="36">
        <v>47</v>
      </c>
      <c r="I121" s="36">
        <v>49</v>
      </c>
      <c r="J121" s="36">
        <v>45</v>
      </c>
      <c r="K121" s="36">
        <v>50</v>
      </c>
      <c r="L121" s="36">
        <v>241</v>
      </c>
      <c r="M121" s="36">
        <v>100</v>
      </c>
      <c r="N121" s="36">
        <v>310</v>
      </c>
      <c r="O121" s="36">
        <v>106</v>
      </c>
      <c r="P121" s="36">
        <v>261</v>
      </c>
      <c r="Q121" s="36">
        <v>245</v>
      </c>
      <c r="R121" s="36">
        <v>232</v>
      </c>
      <c r="S121" s="36">
        <v>202</v>
      </c>
      <c r="T121" s="36">
        <v>184</v>
      </c>
      <c r="U121" s="36">
        <v>164</v>
      </c>
      <c r="V121" s="36">
        <v>133</v>
      </c>
      <c r="W121" s="36">
        <v>108</v>
      </c>
      <c r="X121" s="36">
        <v>85</v>
      </c>
      <c r="Y121" s="36">
        <v>66</v>
      </c>
      <c r="Z121" s="36">
        <v>52</v>
      </c>
      <c r="AA121" s="36">
        <v>38</v>
      </c>
      <c r="AB121" s="36">
        <v>34</v>
      </c>
      <c r="AC121" s="37">
        <v>85</v>
      </c>
      <c r="AD121" s="37">
        <v>68</v>
      </c>
      <c r="AE121" s="36">
        <v>49</v>
      </c>
      <c r="AF121" s="36">
        <v>4</v>
      </c>
      <c r="AG121" s="36">
        <v>256</v>
      </c>
      <c r="AH121" s="36">
        <v>781</v>
      </c>
    </row>
    <row r="122" spans="1:34" s="3" customFormat="1" ht="12.6" customHeight="1">
      <c r="A122" s="10"/>
      <c r="B122" s="11"/>
      <c r="C122" s="11"/>
      <c r="D122" s="11"/>
      <c r="E122" s="32" t="s">
        <v>373</v>
      </c>
      <c r="F122" s="78">
        <f t="shared" si="73"/>
        <v>2240</v>
      </c>
      <c r="G122" s="13">
        <f t="shared" ref="G122:AH122" si="77">ROUND(G121*0.8,0)</f>
        <v>38</v>
      </c>
      <c r="H122" s="13">
        <v>38</v>
      </c>
      <c r="I122" s="13">
        <v>39</v>
      </c>
      <c r="J122" s="13">
        <f t="shared" si="77"/>
        <v>36</v>
      </c>
      <c r="K122" s="13">
        <f t="shared" si="77"/>
        <v>40</v>
      </c>
      <c r="L122" s="13">
        <f t="shared" si="77"/>
        <v>193</v>
      </c>
      <c r="M122" s="13">
        <f t="shared" si="77"/>
        <v>80</v>
      </c>
      <c r="N122" s="13">
        <f t="shared" si="77"/>
        <v>248</v>
      </c>
      <c r="O122" s="13">
        <f t="shared" si="77"/>
        <v>85</v>
      </c>
      <c r="P122" s="13">
        <f t="shared" si="77"/>
        <v>209</v>
      </c>
      <c r="Q122" s="13">
        <f t="shared" si="77"/>
        <v>196</v>
      </c>
      <c r="R122" s="13">
        <f t="shared" si="77"/>
        <v>186</v>
      </c>
      <c r="S122" s="13">
        <f t="shared" si="77"/>
        <v>162</v>
      </c>
      <c r="T122" s="13">
        <f t="shared" si="77"/>
        <v>147</v>
      </c>
      <c r="U122" s="13">
        <f t="shared" si="77"/>
        <v>131</v>
      </c>
      <c r="V122" s="13">
        <f t="shared" si="77"/>
        <v>106</v>
      </c>
      <c r="W122" s="13">
        <f t="shared" si="77"/>
        <v>86</v>
      </c>
      <c r="X122" s="13">
        <f t="shared" si="77"/>
        <v>68</v>
      </c>
      <c r="Y122" s="13">
        <f t="shared" si="77"/>
        <v>53</v>
      </c>
      <c r="Z122" s="13">
        <f t="shared" si="77"/>
        <v>42</v>
      </c>
      <c r="AA122" s="13">
        <f t="shared" si="77"/>
        <v>30</v>
      </c>
      <c r="AB122" s="13">
        <f t="shared" si="77"/>
        <v>27</v>
      </c>
      <c r="AC122" s="13">
        <f t="shared" si="77"/>
        <v>68</v>
      </c>
      <c r="AD122" s="13">
        <f t="shared" si="77"/>
        <v>54</v>
      </c>
      <c r="AE122" s="13">
        <f t="shared" si="77"/>
        <v>39</v>
      </c>
      <c r="AF122" s="13">
        <f t="shared" si="77"/>
        <v>3</v>
      </c>
      <c r="AG122" s="13">
        <f t="shared" si="77"/>
        <v>205</v>
      </c>
      <c r="AH122" s="13">
        <f t="shared" si="77"/>
        <v>625</v>
      </c>
    </row>
    <row r="123" spans="1:34" s="3" customFormat="1" ht="12.6" customHeight="1">
      <c r="A123" s="10"/>
      <c r="B123" s="11"/>
      <c r="C123" s="11"/>
      <c r="D123" s="11"/>
      <c r="E123" s="32" t="s">
        <v>374</v>
      </c>
      <c r="F123" s="78">
        <f t="shared" si="73"/>
        <v>560</v>
      </c>
      <c r="G123" s="13">
        <f t="shared" ref="G123:AH123" si="78">ROUND(G121*0.2,0)</f>
        <v>10</v>
      </c>
      <c r="H123" s="13">
        <f t="shared" si="78"/>
        <v>9</v>
      </c>
      <c r="I123" s="13">
        <f t="shared" si="78"/>
        <v>10</v>
      </c>
      <c r="J123" s="13">
        <f t="shared" si="78"/>
        <v>9</v>
      </c>
      <c r="K123" s="13">
        <f t="shared" si="78"/>
        <v>10</v>
      </c>
      <c r="L123" s="13">
        <f t="shared" si="78"/>
        <v>48</v>
      </c>
      <c r="M123" s="13">
        <f t="shared" si="78"/>
        <v>20</v>
      </c>
      <c r="N123" s="13">
        <f t="shared" si="78"/>
        <v>62</v>
      </c>
      <c r="O123" s="13">
        <f t="shared" si="78"/>
        <v>21</v>
      </c>
      <c r="P123" s="13">
        <f t="shared" si="78"/>
        <v>52</v>
      </c>
      <c r="Q123" s="13">
        <f t="shared" si="78"/>
        <v>49</v>
      </c>
      <c r="R123" s="13">
        <f t="shared" si="78"/>
        <v>46</v>
      </c>
      <c r="S123" s="13">
        <f t="shared" si="78"/>
        <v>40</v>
      </c>
      <c r="T123" s="13">
        <f t="shared" si="78"/>
        <v>37</v>
      </c>
      <c r="U123" s="13">
        <f t="shared" si="78"/>
        <v>33</v>
      </c>
      <c r="V123" s="13">
        <f t="shared" si="78"/>
        <v>27</v>
      </c>
      <c r="W123" s="13">
        <f t="shared" si="78"/>
        <v>22</v>
      </c>
      <c r="X123" s="13">
        <f t="shared" si="78"/>
        <v>17</v>
      </c>
      <c r="Y123" s="13">
        <f t="shared" si="78"/>
        <v>13</v>
      </c>
      <c r="Z123" s="13">
        <f t="shared" si="78"/>
        <v>10</v>
      </c>
      <c r="AA123" s="13">
        <f t="shared" si="78"/>
        <v>8</v>
      </c>
      <c r="AB123" s="13">
        <f t="shared" si="78"/>
        <v>7</v>
      </c>
      <c r="AC123" s="13">
        <f t="shared" si="78"/>
        <v>17</v>
      </c>
      <c r="AD123" s="13">
        <f t="shared" si="78"/>
        <v>14</v>
      </c>
      <c r="AE123" s="13">
        <f t="shared" si="78"/>
        <v>10</v>
      </c>
      <c r="AF123" s="13">
        <f t="shared" si="78"/>
        <v>1</v>
      </c>
      <c r="AG123" s="13">
        <f t="shared" si="78"/>
        <v>51</v>
      </c>
      <c r="AH123" s="13">
        <f t="shared" si="78"/>
        <v>156</v>
      </c>
    </row>
    <row r="124" spans="1:34" s="3" customFormat="1" ht="12.6" customHeight="1">
      <c r="A124" s="33" t="s">
        <v>160</v>
      </c>
      <c r="B124" s="34" t="s">
        <v>4</v>
      </c>
      <c r="C124" s="34" t="s">
        <v>1</v>
      </c>
      <c r="D124" s="34" t="s">
        <v>49</v>
      </c>
      <c r="E124" s="35" t="s">
        <v>50</v>
      </c>
      <c r="F124" s="36">
        <f>SUM(F125:F126)</f>
        <v>44650</v>
      </c>
      <c r="G124" s="36">
        <f t="shared" ref="G124:AH124" si="79">SUM(G125:G126)</f>
        <v>760</v>
      </c>
      <c r="H124" s="36">
        <f t="shared" si="79"/>
        <v>757</v>
      </c>
      <c r="I124" s="36">
        <f t="shared" si="79"/>
        <v>758</v>
      </c>
      <c r="J124" s="36">
        <f t="shared" si="79"/>
        <v>761</v>
      </c>
      <c r="K124" s="36">
        <f t="shared" si="79"/>
        <v>755</v>
      </c>
      <c r="L124" s="36">
        <f t="shared" si="79"/>
        <v>3839</v>
      </c>
      <c r="M124" s="36">
        <f t="shared" si="79"/>
        <v>1588</v>
      </c>
      <c r="N124" s="36">
        <f t="shared" si="79"/>
        <v>4959</v>
      </c>
      <c r="O124" s="36">
        <f t="shared" si="79"/>
        <v>1688</v>
      </c>
      <c r="P124" s="36">
        <f t="shared" si="79"/>
        <v>4159</v>
      </c>
      <c r="Q124" s="36">
        <f t="shared" si="79"/>
        <v>3906</v>
      </c>
      <c r="R124" s="36">
        <f t="shared" si="79"/>
        <v>3700</v>
      </c>
      <c r="S124" s="36">
        <f t="shared" si="79"/>
        <v>3229</v>
      </c>
      <c r="T124" s="36">
        <f t="shared" si="79"/>
        <v>2938</v>
      </c>
      <c r="U124" s="36">
        <f t="shared" si="79"/>
        <v>2618</v>
      </c>
      <c r="V124" s="36">
        <f t="shared" si="79"/>
        <v>2118</v>
      </c>
      <c r="W124" s="36">
        <f t="shared" si="79"/>
        <v>1718</v>
      </c>
      <c r="X124" s="36">
        <f t="shared" si="79"/>
        <v>1350</v>
      </c>
      <c r="Y124" s="36">
        <f t="shared" si="79"/>
        <v>1059</v>
      </c>
      <c r="Z124" s="36">
        <f t="shared" si="79"/>
        <v>829</v>
      </c>
      <c r="AA124" s="36">
        <f t="shared" si="79"/>
        <v>602</v>
      </c>
      <c r="AB124" s="36">
        <f t="shared" si="79"/>
        <v>559</v>
      </c>
      <c r="AC124" s="36">
        <f t="shared" si="79"/>
        <v>1336</v>
      </c>
      <c r="AD124" s="36">
        <f t="shared" si="79"/>
        <v>1089</v>
      </c>
      <c r="AE124" s="36">
        <f t="shared" si="79"/>
        <v>766</v>
      </c>
      <c r="AF124" s="36">
        <f t="shared" si="79"/>
        <v>58</v>
      </c>
      <c r="AG124" s="36">
        <f t="shared" si="79"/>
        <v>4075</v>
      </c>
      <c r="AH124" s="36">
        <f t="shared" si="79"/>
        <v>12460</v>
      </c>
    </row>
    <row r="125" spans="1:34" s="3" customFormat="1" ht="12.6" customHeight="1">
      <c r="A125" s="10"/>
      <c r="B125" s="11"/>
      <c r="C125" s="11"/>
      <c r="D125" s="11"/>
      <c r="E125" s="31" t="s">
        <v>375</v>
      </c>
      <c r="F125" s="78">
        <f t="shared" si="73"/>
        <v>43696</v>
      </c>
      <c r="G125" s="13">
        <v>744</v>
      </c>
      <c r="H125" s="13">
        <v>741</v>
      </c>
      <c r="I125" s="13">
        <v>742</v>
      </c>
      <c r="J125" s="13">
        <v>745</v>
      </c>
      <c r="K125" s="13">
        <v>739</v>
      </c>
      <c r="L125" s="13">
        <v>3757</v>
      </c>
      <c r="M125" s="13">
        <v>1554</v>
      </c>
      <c r="N125" s="13">
        <v>4853</v>
      </c>
      <c r="O125" s="13">
        <v>1652</v>
      </c>
      <c r="P125" s="13">
        <v>4070</v>
      </c>
      <c r="Q125" s="13">
        <v>3823</v>
      </c>
      <c r="R125" s="13">
        <v>3621</v>
      </c>
      <c r="S125" s="13">
        <v>3160</v>
      </c>
      <c r="T125" s="13">
        <v>2875</v>
      </c>
      <c r="U125" s="13">
        <v>2562</v>
      </c>
      <c r="V125" s="13">
        <v>2073</v>
      </c>
      <c r="W125" s="13">
        <v>1681</v>
      </c>
      <c r="X125" s="13">
        <v>1321</v>
      </c>
      <c r="Y125" s="13">
        <v>1036</v>
      </c>
      <c r="Z125" s="13">
        <v>811</v>
      </c>
      <c r="AA125" s="13">
        <v>589</v>
      </c>
      <c r="AB125" s="13">
        <v>547</v>
      </c>
      <c r="AC125" s="13">
        <v>1308</v>
      </c>
      <c r="AD125" s="13">
        <v>1066</v>
      </c>
      <c r="AE125" s="13">
        <v>750</v>
      </c>
      <c r="AF125" s="13">
        <v>57</v>
      </c>
      <c r="AG125" s="13">
        <v>3988</v>
      </c>
      <c r="AH125" s="13">
        <v>12194</v>
      </c>
    </row>
    <row r="126" spans="1:34" s="3" customFormat="1" ht="12.6" customHeight="1">
      <c r="A126" s="10"/>
      <c r="B126" s="11"/>
      <c r="C126" s="11"/>
      <c r="D126" s="11"/>
      <c r="E126" s="32" t="s">
        <v>376</v>
      </c>
      <c r="F126" s="78">
        <f t="shared" si="73"/>
        <v>954</v>
      </c>
      <c r="G126" s="13">
        <v>16</v>
      </c>
      <c r="H126" s="13">
        <v>16</v>
      </c>
      <c r="I126" s="13">
        <v>16</v>
      </c>
      <c r="J126" s="13">
        <v>16</v>
      </c>
      <c r="K126" s="13">
        <v>16</v>
      </c>
      <c r="L126" s="13">
        <v>82</v>
      </c>
      <c r="M126" s="13">
        <v>34</v>
      </c>
      <c r="N126" s="13">
        <v>106</v>
      </c>
      <c r="O126" s="13">
        <v>36</v>
      </c>
      <c r="P126" s="13">
        <v>89</v>
      </c>
      <c r="Q126" s="13">
        <v>83</v>
      </c>
      <c r="R126" s="13">
        <v>79</v>
      </c>
      <c r="S126" s="13">
        <v>69</v>
      </c>
      <c r="T126" s="13">
        <v>63</v>
      </c>
      <c r="U126" s="13">
        <v>56</v>
      </c>
      <c r="V126" s="13">
        <v>45</v>
      </c>
      <c r="W126" s="13">
        <v>37</v>
      </c>
      <c r="X126" s="13">
        <v>29</v>
      </c>
      <c r="Y126" s="13">
        <v>23</v>
      </c>
      <c r="Z126" s="13">
        <v>18</v>
      </c>
      <c r="AA126" s="13">
        <v>13</v>
      </c>
      <c r="AB126" s="13">
        <v>12</v>
      </c>
      <c r="AC126" s="13">
        <v>28</v>
      </c>
      <c r="AD126" s="13">
        <v>23</v>
      </c>
      <c r="AE126" s="13">
        <v>16</v>
      </c>
      <c r="AF126" s="13">
        <v>1</v>
      </c>
      <c r="AG126" s="13">
        <v>87</v>
      </c>
      <c r="AH126" s="13">
        <v>266</v>
      </c>
    </row>
    <row r="127" spans="1:34" s="3" customFormat="1" ht="12.6" customHeight="1">
      <c r="A127" s="33" t="s">
        <v>161</v>
      </c>
      <c r="B127" s="34" t="s">
        <v>4</v>
      </c>
      <c r="C127" s="34" t="s">
        <v>1</v>
      </c>
      <c r="D127" s="34" t="s">
        <v>51</v>
      </c>
      <c r="E127" s="35" t="s">
        <v>52</v>
      </c>
      <c r="F127" s="36">
        <v>1067</v>
      </c>
      <c r="G127" s="36">
        <v>18</v>
      </c>
      <c r="H127" s="36">
        <v>20</v>
      </c>
      <c r="I127" s="36">
        <v>16</v>
      </c>
      <c r="J127" s="36">
        <v>16</v>
      </c>
      <c r="K127" s="36">
        <v>20</v>
      </c>
      <c r="L127" s="36">
        <v>92</v>
      </c>
      <c r="M127" s="36">
        <v>38</v>
      </c>
      <c r="N127" s="36">
        <v>118</v>
      </c>
      <c r="O127" s="36">
        <v>40</v>
      </c>
      <c r="P127" s="36">
        <v>99</v>
      </c>
      <c r="Q127" s="36">
        <v>93</v>
      </c>
      <c r="R127" s="36">
        <v>88</v>
      </c>
      <c r="S127" s="36">
        <v>77</v>
      </c>
      <c r="T127" s="36">
        <v>70</v>
      </c>
      <c r="U127" s="36">
        <v>63</v>
      </c>
      <c r="V127" s="36">
        <v>51</v>
      </c>
      <c r="W127" s="36">
        <v>41</v>
      </c>
      <c r="X127" s="36">
        <v>32</v>
      </c>
      <c r="Y127" s="36">
        <v>25</v>
      </c>
      <c r="Z127" s="36">
        <v>20</v>
      </c>
      <c r="AA127" s="36">
        <v>14</v>
      </c>
      <c r="AB127" s="36">
        <v>16</v>
      </c>
      <c r="AC127" s="37">
        <v>32</v>
      </c>
      <c r="AD127" s="37">
        <v>25</v>
      </c>
      <c r="AE127" s="36">
        <v>18</v>
      </c>
      <c r="AF127" s="36">
        <v>1</v>
      </c>
      <c r="AG127" s="36">
        <v>97</v>
      </c>
      <c r="AH127" s="36">
        <v>298</v>
      </c>
    </row>
    <row r="128" spans="1:34" s="3" customFormat="1" ht="12.6" customHeight="1">
      <c r="A128" s="10"/>
      <c r="B128" s="11"/>
      <c r="C128" s="11"/>
      <c r="D128" s="11"/>
      <c r="E128" s="31" t="s">
        <v>377</v>
      </c>
      <c r="F128" s="78">
        <v>1067</v>
      </c>
      <c r="G128" s="13">
        <v>18</v>
      </c>
      <c r="H128" s="13">
        <v>20</v>
      </c>
      <c r="I128" s="13">
        <v>16</v>
      </c>
      <c r="J128" s="13">
        <v>16</v>
      </c>
      <c r="K128" s="13">
        <v>20</v>
      </c>
      <c r="L128" s="13">
        <v>92</v>
      </c>
      <c r="M128" s="13">
        <v>38</v>
      </c>
      <c r="N128" s="13">
        <v>118</v>
      </c>
      <c r="O128" s="13">
        <v>40</v>
      </c>
      <c r="P128" s="13">
        <v>99</v>
      </c>
      <c r="Q128" s="13">
        <v>93</v>
      </c>
      <c r="R128" s="13">
        <v>88</v>
      </c>
      <c r="S128" s="13">
        <v>77</v>
      </c>
      <c r="T128" s="13">
        <v>70</v>
      </c>
      <c r="U128" s="13">
        <v>63</v>
      </c>
      <c r="V128" s="13">
        <v>51</v>
      </c>
      <c r="W128" s="13">
        <v>41</v>
      </c>
      <c r="X128" s="13">
        <v>32</v>
      </c>
      <c r="Y128" s="13">
        <v>25</v>
      </c>
      <c r="Z128" s="13">
        <v>20</v>
      </c>
      <c r="AA128" s="13">
        <v>14</v>
      </c>
      <c r="AB128" s="13">
        <v>16</v>
      </c>
      <c r="AC128" s="20">
        <v>32</v>
      </c>
      <c r="AD128" s="20">
        <v>25</v>
      </c>
      <c r="AE128" s="13">
        <v>18</v>
      </c>
      <c r="AF128" s="13">
        <v>1</v>
      </c>
      <c r="AG128" s="13">
        <v>97</v>
      </c>
      <c r="AH128" s="13">
        <v>298</v>
      </c>
    </row>
    <row r="129" spans="1:34" s="3" customFormat="1" ht="12.6" customHeight="1">
      <c r="A129" s="33" t="s">
        <v>162</v>
      </c>
      <c r="B129" s="34" t="s">
        <v>4</v>
      </c>
      <c r="C129" s="34" t="s">
        <v>1</v>
      </c>
      <c r="D129" s="34" t="s">
        <v>53</v>
      </c>
      <c r="E129" s="35" t="s">
        <v>54</v>
      </c>
      <c r="F129" s="36">
        <v>16655</v>
      </c>
      <c r="G129" s="36">
        <v>284</v>
      </c>
      <c r="H129" s="36">
        <v>282</v>
      </c>
      <c r="I129" s="36">
        <v>283</v>
      </c>
      <c r="J129" s="36">
        <v>285</v>
      </c>
      <c r="K129" s="36">
        <v>281</v>
      </c>
      <c r="L129" s="36">
        <v>1432</v>
      </c>
      <c r="M129" s="36">
        <v>593</v>
      </c>
      <c r="N129" s="36">
        <v>1849</v>
      </c>
      <c r="O129" s="36">
        <v>630</v>
      </c>
      <c r="P129" s="36">
        <v>1551</v>
      </c>
      <c r="Q129" s="36">
        <v>1457</v>
      </c>
      <c r="R129" s="36">
        <v>1380</v>
      </c>
      <c r="S129" s="36">
        <v>1204</v>
      </c>
      <c r="T129" s="36">
        <v>1096</v>
      </c>
      <c r="U129" s="36">
        <v>976</v>
      </c>
      <c r="V129" s="36">
        <v>790</v>
      </c>
      <c r="W129" s="36">
        <v>641</v>
      </c>
      <c r="X129" s="36">
        <v>504</v>
      </c>
      <c r="Y129" s="36">
        <v>395</v>
      </c>
      <c r="Z129" s="36">
        <v>309</v>
      </c>
      <c r="AA129" s="36">
        <v>225</v>
      </c>
      <c r="AB129" s="36">
        <v>208</v>
      </c>
      <c r="AC129" s="37">
        <v>500</v>
      </c>
      <c r="AD129" s="37">
        <v>408</v>
      </c>
      <c r="AE129" s="36">
        <v>287</v>
      </c>
      <c r="AF129" s="36">
        <v>22</v>
      </c>
      <c r="AG129" s="36">
        <v>1520</v>
      </c>
      <c r="AH129" s="36">
        <v>4648</v>
      </c>
    </row>
    <row r="130" spans="1:34" s="3" customFormat="1" ht="12.6" customHeight="1">
      <c r="A130" s="10"/>
      <c r="B130" s="11"/>
      <c r="C130" s="11"/>
      <c r="D130" s="11"/>
      <c r="E130" s="30" t="s">
        <v>378</v>
      </c>
      <c r="F130" s="78">
        <f t="shared" ref="F130:F138" si="80">SUM(G130:AB130)</f>
        <v>14156</v>
      </c>
      <c r="G130" s="13">
        <f t="shared" ref="G130:AH130" si="81">ROUND(G129*0.85,0)</f>
        <v>241</v>
      </c>
      <c r="H130" s="13">
        <f t="shared" si="81"/>
        <v>240</v>
      </c>
      <c r="I130" s="13">
        <f t="shared" si="81"/>
        <v>241</v>
      </c>
      <c r="J130" s="13">
        <f t="shared" si="81"/>
        <v>242</v>
      </c>
      <c r="K130" s="13">
        <f t="shared" si="81"/>
        <v>239</v>
      </c>
      <c r="L130" s="13">
        <f t="shared" si="81"/>
        <v>1217</v>
      </c>
      <c r="M130" s="13">
        <f t="shared" si="81"/>
        <v>504</v>
      </c>
      <c r="N130" s="13">
        <f t="shared" si="81"/>
        <v>1572</v>
      </c>
      <c r="O130" s="13">
        <v>535</v>
      </c>
      <c r="P130" s="13">
        <f t="shared" si="81"/>
        <v>1318</v>
      </c>
      <c r="Q130" s="13">
        <f t="shared" si="81"/>
        <v>1238</v>
      </c>
      <c r="R130" s="13">
        <f t="shared" si="81"/>
        <v>1173</v>
      </c>
      <c r="S130" s="13">
        <f t="shared" si="81"/>
        <v>1023</v>
      </c>
      <c r="T130" s="13">
        <f t="shared" si="81"/>
        <v>932</v>
      </c>
      <c r="U130" s="13">
        <f t="shared" si="81"/>
        <v>830</v>
      </c>
      <c r="V130" s="13">
        <v>671</v>
      </c>
      <c r="W130" s="13">
        <f t="shared" si="81"/>
        <v>545</v>
      </c>
      <c r="X130" s="13">
        <f t="shared" si="81"/>
        <v>428</v>
      </c>
      <c r="Y130" s="13">
        <f t="shared" si="81"/>
        <v>336</v>
      </c>
      <c r="Z130" s="13">
        <f t="shared" si="81"/>
        <v>263</v>
      </c>
      <c r="AA130" s="13">
        <f t="shared" si="81"/>
        <v>191</v>
      </c>
      <c r="AB130" s="13">
        <f t="shared" si="81"/>
        <v>177</v>
      </c>
      <c r="AC130" s="13">
        <f t="shared" si="81"/>
        <v>425</v>
      </c>
      <c r="AD130" s="13">
        <f t="shared" si="81"/>
        <v>347</v>
      </c>
      <c r="AE130" s="13">
        <f t="shared" si="81"/>
        <v>244</v>
      </c>
      <c r="AF130" s="13">
        <f t="shared" si="81"/>
        <v>19</v>
      </c>
      <c r="AG130" s="13">
        <f t="shared" si="81"/>
        <v>1292</v>
      </c>
      <c r="AH130" s="13">
        <f t="shared" si="81"/>
        <v>3951</v>
      </c>
    </row>
    <row r="131" spans="1:34" s="3" customFormat="1" ht="12.6" customHeight="1">
      <c r="A131" s="10"/>
      <c r="B131" s="11"/>
      <c r="C131" s="11"/>
      <c r="D131" s="11"/>
      <c r="E131" s="32" t="s">
        <v>379</v>
      </c>
      <c r="F131" s="78">
        <f t="shared" si="80"/>
        <v>2499</v>
      </c>
      <c r="G131" s="13">
        <f t="shared" ref="G131:AH131" si="82">ROUND(G129*0.15,0)</f>
        <v>43</v>
      </c>
      <c r="H131" s="13">
        <f t="shared" si="82"/>
        <v>42</v>
      </c>
      <c r="I131" s="13">
        <f t="shared" si="82"/>
        <v>42</v>
      </c>
      <c r="J131" s="13">
        <f t="shared" si="82"/>
        <v>43</v>
      </c>
      <c r="K131" s="13">
        <f t="shared" si="82"/>
        <v>42</v>
      </c>
      <c r="L131" s="13">
        <f t="shared" si="82"/>
        <v>215</v>
      </c>
      <c r="M131" s="13">
        <f t="shared" si="82"/>
        <v>89</v>
      </c>
      <c r="N131" s="13">
        <f t="shared" si="82"/>
        <v>277</v>
      </c>
      <c r="O131" s="13">
        <f t="shared" si="82"/>
        <v>95</v>
      </c>
      <c r="P131" s="13">
        <f t="shared" si="82"/>
        <v>233</v>
      </c>
      <c r="Q131" s="13">
        <f t="shared" si="82"/>
        <v>219</v>
      </c>
      <c r="R131" s="13">
        <f t="shared" si="82"/>
        <v>207</v>
      </c>
      <c r="S131" s="13">
        <f t="shared" si="82"/>
        <v>181</v>
      </c>
      <c r="T131" s="13">
        <f t="shared" si="82"/>
        <v>164</v>
      </c>
      <c r="U131" s="13">
        <f t="shared" si="82"/>
        <v>146</v>
      </c>
      <c r="V131" s="13">
        <f t="shared" si="82"/>
        <v>119</v>
      </c>
      <c r="W131" s="13">
        <f t="shared" si="82"/>
        <v>96</v>
      </c>
      <c r="X131" s="13">
        <f t="shared" si="82"/>
        <v>76</v>
      </c>
      <c r="Y131" s="13">
        <f t="shared" si="82"/>
        <v>59</v>
      </c>
      <c r="Z131" s="13">
        <f t="shared" si="82"/>
        <v>46</v>
      </c>
      <c r="AA131" s="13">
        <f t="shared" si="82"/>
        <v>34</v>
      </c>
      <c r="AB131" s="13">
        <f t="shared" si="82"/>
        <v>31</v>
      </c>
      <c r="AC131" s="13">
        <f t="shared" si="82"/>
        <v>75</v>
      </c>
      <c r="AD131" s="13">
        <f t="shared" si="82"/>
        <v>61</v>
      </c>
      <c r="AE131" s="13">
        <f t="shared" si="82"/>
        <v>43</v>
      </c>
      <c r="AF131" s="13">
        <f t="shared" si="82"/>
        <v>3</v>
      </c>
      <c r="AG131" s="13">
        <f t="shared" si="82"/>
        <v>228</v>
      </c>
      <c r="AH131" s="13">
        <f t="shared" si="82"/>
        <v>697</v>
      </c>
    </row>
    <row r="132" spans="1:34" s="3" customFormat="1" ht="12.6" customHeight="1">
      <c r="A132" s="33" t="s">
        <v>163</v>
      </c>
      <c r="B132" s="34" t="s">
        <v>4</v>
      </c>
      <c r="C132" s="34" t="s">
        <v>1</v>
      </c>
      <c r="D132" s="34" t="s">
        <v>55</v>
      </c>
      <c r="E132" s="35" t="s">
        <v>540</v>
      </c>
      <c r="F132" s="36">
        <f>SUM(F133:F138)</f>
        <v>97989</v>
      </c>
      <c r="G132" s="36">
        <f t="shared" ref="G132:AH132" si="83">SUM(G133:G138)</f>
        <v>1669</v>
      </c>
      <c r="H132" s="36">
        <f t="shared" si="83"/>
        <v>1662</v>
      </c>
      <c r="I132" s="36">
        <f t="shared" si="83"/>
        <v>1663</v>
      </c>
      <c r="J132" s="36">
        <f t="shared" si="83"/>
        <v>1661</v>
      </c>
      <c r="K132" s="36">
        <f t="shared" si="83"/>
        <v>1667</v>
      </c>
      <c r="L132" s="36">
        <f t="shared" si="83"/>
        <v>8424</v>
      </c>
      <c r="M132" s="36">
        <f t="shared" si="83"/>
        <v>3485</v>
      </c>
      <c r="N132" s="36">
        <f t="shared" si="83"/>
        <v>10883</v>
      </c>
      <c r="O132" s="36">
        <f t="shared" si="83"/>
        <v>3706</v>
      </c>
      <c r="P132" s="36">
        <f t="shared" si="83"/>
        <v>9125</v>
      </c>
      <c r="Q132" s="36">
        <f t="shared" si="83"/>
        <v>8573</v>
      </c>
      <c r="R132" s="36">
        <f t="shared" si="83"/>
        <v>8120</v>
      </c>
      <c r="S132" s="36">
        <f t="shared" si="83"/>
        <v>7086</v>
      </c>
      <c r="T132" s="36">
        <f t="shared" si="83"/>
        <v>6448</v>
      </c>
      <c r="U132" s="36">
        <f t="shared" si="83"/>
        <v>5745</v>
      </c>
      <c r="V132" s="36">
        <f t="shared" si="83"/>
        <v>4649</v>
      </c>
      <c r="W132" s="36">
        <f t="shared" si="83"/>
        <v>3770</v>
      </c>
      <c r="X132" s="36">
        <f t="shared" si="83"/>
        <v>2961</v>
      </c>
      <c r="Y132" s="36">
        <f t="shared" si="83"/>
        <v>2324</v>
      </c>
      <c r="Z132" s="36">
        <f t="shared" si="83"/>
        <v>1819</v>
      </c>
      <c r="AA132" s="36">
        <f t="shared" si="83"/>
        <v>1322</v>
      </c>
      <c r="AB132" s="36">
        <f t="shared" si="83"/>
        <v>1227</v>
      </c>
      <c r="AC132" s="36">
        <f t="shared" si="83"/>
        <v>2931</v>
      </c>
      <c r="AD132" s="36">
        <f t="shared" si="83"/>
        <v>2388</v>
      </c>
      <c r="AE132" s="36">
        <f t="shared" si="83"/>
        <v>1681</v>
      </c>
      <c r="AF132" s="36">
        <f t="shared" si="83"/>
        <v>128</v>
      </c>
      <c r="AG132" s="36">
        <f t="shared" si="83"/>
        <v>8942</v>
      </c>
      <c r="AH132" s="36">
        <f t="shared" si="83"/>
        <v>27345</v>
      </c>
    </row>
    <row r="133" spans="1:34" s="3" customFormat="1" ht="12.6" customHeight="1">
      <c r="A133" s="10"/>
      <c r="B133" s="11"/>
      <c r="C133" s="11"/>
      <c r="D133" s="11"/>
      <c r="E133" s="32" t="s">
        <v>380</v>
      </c>
      <c r="F133" s="78">
        <f t="shared" si="80"/>
        <v>38128</v>
      </c>
      <c r="G133" s="13">
        <v>649</v>
      </c>
      <c r="H133" s="13">
        <v>647</v>
      </c>
      <c r="I133" s="13">
        <v>647</v>
      </c>
      <c r="J133" s="13">
        <v>647</v>
      </c>
      <c r="K133" s="13">
        <v>648</v>
      </c>
      <c r="L133" s="13">
        <v>3279</v>
      </c>
      <c r="M133" s="13">
        <v>1355</v>
      </c>
      <c r="N133" s="13">
        <v>4236</v>
      </c>
      <c r="O133" s="13">
        <v>1442</v>
      </c>
      <c r="P133" s="13">
        <v>3550</v>
      </c>
      <c r="Q133" s="13">
        <v>3335</v>
      </c>
      <c r="R133" s="13">
        <v>3160</v>
      </c>
      <c r="S133" s="13">
        <v>2758</v>
      </c>
      <c r="T133" s="13">
        <v>2509</v>
      </c>
      <c r="U133" s="13">
        <v>2235</v>
      </c>
      <c r="V133" s="13">
        <v>1808</v>
      </c>
      <c r="W133" s="13">
        <v>1467</v>
      </c>
      <c r="X133" s="13">
        <v>1154</v>
      </c>
      <c r="Y133" s="13">
        <v>904</v>
      </c>
      <c r="Z133" s="13">
        <v>706</v>
      </c>
      <c r="AA133" s="13">
        <v>515</v>
      </c>
      <c r="AB133" s="13">
        <v>477</v>
      </c>
      <c r="AC133" s="13">
        <v>1140</v>
      </c>
      <c r="AD133" s="13">
        <v>930</v>
      </c>
      <c r="AE133" s="13">
        <v>654</v>
      </c>
      <c r="AF133" s="13">
        <v>50</v>
      </c>
      <c r="AG133" s="13">
        <v>3480</v>
      </c>
      <c r="AH133" s="13">
        <v>10641</v>
      </c>
    </row>
    <row r="134" spans="1:34" s="3" customFormat="1" ht="12.6" customHeight="1">
      <c r="A134" s="10"/>
      <c r="B134" s="11"/>
      <c r="C134" s="11"/>
      <c r="D134" s="11"/>
      <c r="E134" s="32" t="s">
        <v>381</v>
      </c>
      <c r="F134" s="78">
        <f t="shared" si="80"/>
        <v>22805</v>
      </c>
      <c r="G134" s="13">
        <v>389</v>
      </c>
      <c r="H134" s="13">
        <v>386</v>
      </c>
      <c r="I134" s="13">
        <v>387</v>
      </c>
      <c r="J134" s="13">
        <v>386</v>
      </c>
      <c r="K134" s="13">
        <v>388</v>
      </c>
      <c r="L134" s="13">
        <v>1960</v>
      </c>
      <c r="M134" s="13">
        <v>812</v>
      </c>
      <c r="N134" s="13">
        <v>2533</v>
      </c>
      <c r="O134" s="13">
        <v>863</v>
      </c>
      <c r="P134" s="13">
        <v>2123</v>
      </c>
      <c r="Q134" s="13">
        <v>1995</v>
      </c>
      <c r="R134" s="13">
        <v>1890</v>
      </c>
      <c r="S134" s="13">
        <v>1648</v>
      </c>
      <c r="T134" s="13">
        <v>1500</v>
      </c>
      <c r="U134" s="13">
        <v>1337</v>
      </c>
      <c r="V134" s="13">
        <v>1083</v>
      </c>
      <c r="W134" s="13">
        <v>877</v>
      </c>
      <c r="X134" s="13">
        <v>687</v>
      </c>
      <c r="Y134" s="13">
        <v>541</v>
      </c>
      <c r="Z134" s="13">
        <v>424</v>
      </c>
      <c r="AA134" s="13">
        <v>308</v>
      </c>
      <c r="AB134" s="13">
        <v>288</v>
      </c>
      <c r="AC134" s="13">
        <v>682</v>
      </c>
      <c r="AD134" s="13">
        <v>556</v>
      </c>
      <c r="AE134" s="13">
        <v>391</v>
      </c>
      <c r="AF134" s="13">
        <v>30</v>
      </c>
      <c r="AG134" s="13">
        <v>2081</v>
      </c>
      <c r="AH134" s="13">
        <v>6364</v>
      </c>
    </row>
    <row r="135" spans="1:34" s="3" customFormat="1" ht="12.6" customHeight="1">
      <c r="A135" s="10"/>
      <c r="B135" s="11"/>
      <c r="C135" s="11"/>
      <c r="D135" s="11"/>
      <c r="E135" s="32" t="s">
        <v>382</v>
      </c>
      <c r="F135" s="78">
        <f t="shared" si="80"/>
        <v>11123</v>
      </c>
      <c r="G135" s="13">
        <v>189</v>
      </c>
      <c r="H135" s="13">
        <v>189</v>
      </c>
      <c r="I135" s="13">
        <v>189</v>
      </c>
      <c r="J135" s="13">
        <v>188</v>
      </c>
      <c r="K135" s="13">
        <v>189</v>
      </c>
      <c r="L135" s="13">
        <v>956</v>
      </c>
      <c r="M135" s="13">
        <v>396</v>
      </c>
      <c r="N135" s="13">
        <v>1235</v>
      </c>
      <c r="O135" s="13">
        <v>421</v>
      </c>
      <c r="P135" s="13">
        <v>1036</v>
      </c>
      <c r="Q135" s="13">
        <v>973</v>
      </c>
      <c r="R135" s="13">
        <v>922</v>
      </c>
      <c r="S135" s="13">
        <v>804</v>
      </c>
      <c r="T135" s="13">
        <v>732</v>
      </c>
      <c r="U135" s="13">
        <v>652</v>
      </c>
      <c r="V135" s="13">
        <v>528</v>
      </c>
      <c r="W135" s="13">
        <v>428</v>
      </c>
      <c r="X135" s="13">
        <v>336</v>
      </c>
      <c r="Y135" s="13">
        <v>264</v>
      </c>
      <c r="Z135" s="13">
        <v>207</v>
      </c>
      <c r="AA135" s="13">
        <v>150</v>
      </c>
      <c r="AB135" s="13">
        <v>139</v>
      </c>
      <c r="AC135" s="13">
        <v>333</v>
      </c>
      <c r="AD135" s="13">
        <v>271</v>
      </c>
      <c r="AE135" s="13">
        <v>191</v>
      </c>
      <c r="AF135" s="13">
        <v>15</v>
      </c>
      <c r="AG135" s="13">
        <v>1015</v>
      </c>
      <c r="AH135" s="13">
        <v>3104</v>
      </c>
    </row>
    <row r="136" spans="1:34" s="3" customFormat="1" ht="12.6" customHeight="1">
      <c r="A136" s="10"/>
      <c r="B136" s="11"/>
      <c r="C136" s="11"/>
      <c r="D136" s="11"/>
      <c r="E136" s="32" t="s">
        <v>383</v>
      </c>
      <c r="F136" s="78">
        <f t="shared" si="80"/>
        <v>15877</v>
      </c>
      <c r="G136" s="13">
        <v>270</v>
      </c>
      <c r="H136" s="13">
        <v>270</v>
      </c>
      <c r="I136" s="13">
        <v>270</v>
      </c>
      <c r="J136" s="13">
        <v>270</v>
      </c>
      <c r="K136" s="13">
        <v>270</v>
      </c>
      <c r="L136" s="13">
        <v>1365</v>
      </c>
      <c r="M136" s="13">
        <v>565</v>
      </c>
      <c r="N136" s="13">
        <v>1763</v>
      </c>
      <c r="O136" s="13">
        <v>600</v>
      </c>
      <c r="P136" s="13">
        <v>1479</v>
      </c>
      <c r="Q136" s="13">
        <v>1389</v>
      </c>
      <c r="R136" s="13">
        <v>1315</v>
      </c>
      <c r="S136" s="13">
        <v>1149</v>
      </c>
      <c r="T136" s="13">
        <v>1045</v>
      </c>
      <c r="U136" s="13">
        <v>931</v>
      </c>
      <c r="V136" s="13">
        <v>753</v>
      </c>
      <c r="W136" s="13">
        <v>611</v>
      </c>
      <c r="X136" s="13">
        <v>480</v>
      </c>
      <c r="Y136" s="13">
        <v>376</v>
      </c>
      <c r="Z136" s="13">
        <v>295</v>
      </c>
      <c r="AA136" s="13">
        <v>214</v>
      </c>
      <c r="AB136" s="13">
        <v>197</v>
      </c>
      <c r="AC136" s="13">
        <v>475</v>
      </c>
      <c r="AD136" s="13">
        <v>387</v>
      </c>
      <c r="AE136" s="13">
        <v>272</v>
      </c>
      <c r="AF136" s="13">
        <v>20</v>
      </c>
      <c r="AG136" s="13">
        <v>1449</v>
      </c>
      <c r="AH136" s="13">
        <v>4430</v>
      </c>
    </row>
    <row r="137" spans="1:34" s="3" customFormat="1" ht="12.6" customHeight="1">
      <c r="A137" s="10"/>
      <c r="B137" s="11"/>
      <c r="C137" s="11"/>
      <c r="D137" s="11"/>
      <c r="E137" s="32" t="s">
        <v>384</v>
      </c>
      <c r="F137" s="78">
        <f t="shared" si="80"/>
        <v>7150</v>
      </c>
      <c r="G137" s="13">
        <v>122</v>
      </c>
      <c r="H137" s="13">
        <v>121</v>
      </c>
      <c r="I137" s="13">
        <v>121</v>
      </c>
      <c r="J137" s="13">
        <v>121</v>
      </c>
      <c r="K137" s="13">
        <v>122</v>
      </c>
      <c r="L137" s="13">
        <v>615</v>
      </c>
      <c r="M137" s="13">
        <v>254</v>
      </c>
      <c r="N137" s="13">
        <v>794</v>
      </c>
      <c r="O137" s="13">
        <v>270</v>
      </c>
      <c r="P137" s="13">
        <v>666</v>
      </c>
      <c r="Q137" s="13">
        <v>626</v>
      </c>
      <c r="R137" s="13">
        <v>592</v>
      </c>
      <c r="S137" s="13">
        <v>517</v>
      </c>
      <c r="T137" s="13">
        <v>471</v>
      </c>
      <c r="U137" s="13">
        <v>419</v>
      </c>
      <c r="V137" s="13">
        <v>339</v>
      </c>
      <c r="W137" s="13">
        <v>275</v>
      </c>
      <c r="X137" s="13">
        <v>216</v>
      </c>
      <c r="Y137" s="13">
        <v>170</v>
      </c>
      <c r="Z137" s="13">
        <v>133</v>
      </c>
      <c r="AA137" s="13">
        <v>96</v>
      </c>
      <c r="AB137" s="13">
        <v>90</v>
      </c>
      <c r="AC137" s="13">
        <v>214</v>
      </c>
      <c r="AD137" s="13">
        <v>174</v>
      </c>
      <c r="AE137" s="13">
        <v>123</v>
      </c>
      <c r="AF137" s="13">
        <v>9</v>
      </c>
      <c r="AG137" s="13">
        <v>652</v>
      </c>
      <c r="AH137" s="13">
        <v>1995</v>
      </c>
    </row>
    <row r="138" spans="1:34" s="3" customFormat="1" ht="12.6" customHeight="1">
      <c r="A138" s="10"/>
      <c r="B138" s="11"/>
      <c r="C138" s="11"/>
      <c r="D138" s="11"/>
      <c r="E138" s="32" t="s">
        <v>385</v>
      </c>
      <c r="F138" s="78">
        <f t="shared" si="80"/>
        <v>2906</v>
      </c>
      <c r="G138" s="13">
        <v>50</v>
      </c>
      <c r="H138" s="13">
        <v>49</v>
      </c>
      <c r="I138" s="13">
        <v>49</v>
      </c>
      <c r="J138" s="13">
        <v>49</v>
      </c>
      <c r="K138" s="13">
        <v>50</v>
      </c>
      <c r="L138" s="13">
        <v>249</v>
      </c>
      <c r="M138" s="13">
        <v>103</v>
      </c>
      <c r="N138" s="13">
        <v>322</v>
      </c>
      <c r="O138" s="13">
        <v>110</v>
      </c>
      <c r="P138" s="13">
        <v>271</v>
      </c>
      <c r="Q138" s="13">
        <v>255</v>
      </c>
      <c r="R138" s="13">
        <v>241</v>
      </c>
      <c r="S138" s="13">
        <v>210</v>
      </c>
      <c r="T138" s="13">
        <v>191</v>
      </c>
      <c r="U138" s="13">
        <v>171</v>
      </c>
      <c r="V138" s="13">
        <v>138</v>
      </c>
      <c r="W138" s="13">
        <v>112</v>
      </c>
      <c r="X138" s="13">
        <v>88</v>
      </c>
      <c r="Y138" s="13">
        <v>69</v>
      </c>
      <c r="Z138" s="13">
        <v>54</v>
      </c>
      <c r="AA138" s="13">
        <v>39</v>
      </c>
      <c r="AB138" s="13">
        <v>36</v>
      </c>
      <c r="AC138" s="13">
        <v>87</v>
      </c>
      <c r="AD138" s="13">
        <v>70</v>
      </c>
      <c r="AE138" s="13">
        <v>50</v>
      </c>
      <c r="AF138" s="13">
        <v>4</v>
      </c>
      <c r="AG138" s="13">
        <v>265</v>
      </c>
      <c r="AH138" s="13">
        <v>811</v>
      </c>
    </row>
    <row r="139" spans="1:34" s="3" customFormat="1" ht="12.6" customHeight="1">
      <c r="A139" s="74" t="s">
        <v>539</v>
      </c>
      <c r="B139" s="69"/>
      <c r="C139" s="69"/>
      <c r="D139" s="69"/>
      <c r="E139" s="70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</row>
    <row r="140" spans="1:34" s="3" customFormat="1" ht="12.6" customHeight="1">
      <c r="A140" s="75" t="s">
        <v>536</v>
      </c>
      <c r="B140" s="11"/>
      <c r="C140" s="11"/>
      <c r="D140" s="11"/>
      <c r="E140" s="32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</row>
    <row r="141" spans="1:34" s="3" customFormat="1" ht="12.6" customHeight="1">
      <c r="A141" s="75" t="s">
        <v>537</v>
      </c>
      <c r="B141" s="11"/>
      <c r="C141" s="11"/>
      <c r="D141" s="11"/>
      <c r="E141" s="32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</row>
    <row r="142" spans="1:34" s="3" customFormat="1" ht="12.6" customHeight="1">
      <c r="A142" s="75"/>
      <c r="B142" s="11"/>
      <c r="C142" s="11"/>
      <c r="D142" s="11"/>
      <c r="E142" s="32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</row>
    <row r="143" spans="1:34" s="3" customFormat="1" ht="12.6" customHeight="1">
      <c r="A143" s="75"/>
      <c r="B143" s="11"/>
      <c r="C143" s="11"/>
      <c r="D143" s="11"/>
      <c r="E143" s="3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</row>
    <row r="144" spans="1:34" s="3" customFormat="1" ht="12.6" customHeight="1">
      <c r="A144" s="75"/>
      <c r="B144" s="11"/>
      <c r="C144" s="11"/>
      <c r="D144" s="11"/>
      <c r="E144" s="3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</row>
    <row r="145" spans="1:34" s="3" customFormat="1" ht="12.6" customHeight="1">
      <c r="A145" s="75"/>
      <c r="B145" s="11"/>
      <c r="C145" s="11"/>
      <c r="D145" s="11"/>
      <c r="E145" s="32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34" s="3" customFormat="1" ht="12.6" customHeight="1">
      <c r="A146" s="75"/>
      <c r="B146" s="11"/>
      <c r="C146" s="11"/>
      <c r="D146" s="11"/>
      <c r="E146" s="32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</row>
    <row r="147" spans="1:34" s="3" customFormat="1" ht="12.6" customHeight="1">
      <c r="A147" s="75"/>
      <c r="B147" s="11"/>
      <c r="C147" s="11"/>
      <c r="D147" s="11"/>
      <c r="E147" s="32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</row>
    <row r="148" spans="1:34" s="3" customFormat="1" ht="12.6" customHeight="1">
      <c r="A148" s="75"/>
      <c r="B148" s="11"/>
      <c r="C148" s="11"/>
      <c r="D148" s="11"/>
      <c r="E148" s="32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</row>
    <row r="149" spans="1:34" s="3" customFormat="1" ht="12.6" customHeight="1">
      <c r="A149" s="75"/>
      <c r="B149" s="11"/>
      <c r="C149" s="11"/>
      <c r="D149" s="11"/>
      <c r="E149" s="3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</row>
    <row r="150" spans="1:34" s="3" customFormat="1" ht="12.6" customHeight="1">
      <c r="A150" s="75"/>
      <c r="B150" s="11"/>
      <c r="C150" s="11"/>
      <c r="D150" s="11"/>
      <c r="E150" s="3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</row>
    <row r="151" spans="1:34" s="3" customFormat="1" ht="12.6" customHeight="1">
      <c r="A151" s="75"/>
      <c r="B151" s="11"/>
      <c r="C151" s="11"/>
      <c r="D151" s="11"/>
      <c r="E151" s="32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</row>
    <row r="152" spans="1:34" s="3" customFormat="1" ht="12.6" customHeight="1">
      <c r="A152" s="75"/>
      <c r="B152" s="11"/>
      <c r="C152" s="11"/>
      <c r="D152" s="11"/>
      <c r="E152" s="32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</row>
    <row r="153" spans="1:34" s="3" customFormat="1" ht="12.6" customHeight="1">
      <c r="A153" s="75"/>
      <c r="B153" s="11"/>
      <c r="C153" s="11"/>
      <c r="D153" s="11"/>
      <c r="E153" s="32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</row>
    <row r="154" spans="1:34" s="3" customFormat="1" ht="12.6" customHeight="1">
      <c r="A154" s="10"/>
      <c r="B154" s="11"/>
      <c r="C154" s="11"/>
      <c r="D154" s="11"/>
      <c r="E154" s="3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</row>
    <row r="155" spans="1:34" s="3" customFormat="1" ht="12.6" customHeight="1">
      <c r="A155" s="10"/>
      <c r="B155" s="11"/>
      <c r="C155" s="11"/>
      <c r="D155" s="11"/>
      <c r="E155" s="32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</row>
    <row r="156" spans="1:34" s="3" customFormat="1" ht="14.1" customHeight="1">
      <c r="A156" s="25" t="s">
        <v>535</v>
      </c>
      <c r="B156" s="4"/>
      <c r="C156" s="4"/>
      <c r="D156" s="4"/>
      <c r="M156" s="21"/>
      <c r="N156" s="21"/>
      <c r="O156" s="22"/>
      <c r="AC156" s="5"/>
      <c r="AD156" s="5"/>
      <c r="AE156" s="5"/>
      <c r="AF156" s="6"/>
    </row>
    <row r="157" spans="1:34" s="3" customFormat="1" ht="14.1" customHeight="1" thickBot="1">
      <c r="A157" s="7"/>
      <c r="B157" s="4"/>
      <c r="C157" s="4"/>
      <c r="D157" s="4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5"/>
      <c r="AD157" s="5"/>
      <c r="AE157" s="5"/>
      <c r="AF157" s="8"/>
      <c r="AG157" s="8"/>
      <c r="AH157" s="8"/>
    </row>
    <row r="158" spans="1:34" s="3" customFormat="1" ht="10.5" customHeight="1" thickBot="1">
      <c r="A158" s="86" t="s">
        <v>279</v>
      </c>
      <c r="B158" s="88" t="s">
        <v>280</v>
      </c>
      <c r="C158" s="88" t="s">
        <v>281</v>
      </c>
      <c r="D158" s="88" t="s">
        <v>282</v>
      </c>
      <c r="E158" s="88" t="s">
        <v>283</v>
      </c>
      <c r="F158" s="85" t="s">
        <v>277</v>
      </c>
      <c r="G158" s="79" t="s">
        <v>251</v>
      </c>
      <c r="H158" s="79">
        <v>1</v>
      </c>
      <c r="I158" s="79">
        <v>2</v>
      </c>
      <c r="J158" s="79">
        <v>3</v>
      </c>
      <c r="K158" s="79">
        <v>4</v>
      </c>
      <c r="L158" s="79" t="s">
        <v>264</v>
      </c>
      <c r="M158" s="79" t="s">
        <v>272</v>
      </c>
      <c r="N158" s="79" t="s">
        <v>274</v>
      </c>
      <c r="O158" s="79" t="s">
        <v>273</v>
      </c>
      <c r="P158" s="79" t="s">
        <v>252</v>
      </c>
      <c r="Q158" s="79" t="s">
        <v>253</v>
      </c>
      <c r="R158" s="79" t="s">
        <v>254</v>
      </c>
      <c r="S158" s="79" t="s">
        <v>255</v>
      </c>
      <c r="T158" s="79" t="s">
        <v>256</v>
      </c>
      <c r="U158" s="79" t="s">
        <v>257</v>
      </c>
      <c r="V158" s="79" t="s">
        <v>258</v>
      </c>
      <c r="W158" s="79" t="s">
        <v>259</v>
      </c>
      <c r="X158" s="79" t="s">
        <v>260</v>
      </c>
      <c r="Y158" s="79" t="s">
        <v>261</v>
      </c>
      <c r="Z158" s="79" t="s">
        <v>262</v>
      </c>
      <c r="AA158" s="79" t="s">
        <v>263</v>
      </c>
      <c r="AB158" s="81" t="s">
        <v>133</v>
      </c>
      <c r="AC158" s="58" t="s">
        <v>271</v>
      </c>
      <c r="AD158" s="59"/>
      <c r="AE158" s="83" t="s">
        <v>275</v>
      </c>
      <c r="AF158" s="85" t="s">
        <v>276</v>
      </c>
      <c r="AG158" s="60" t="s">
        <v>267</v>
      </c>
      <c r="AH158" s="61"/>
    </row>
    <row r="159" spans="1:34" s="3" customFormat="1" ht="10.5" customHeight="1" thickBot="1">
      <c r="A159" s="87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2"/>
      <c r="AC159" s="62" t="s">
        <v>277</v>
      </c>
      <c r="AD159" s="63" t="s">
        <v>278</v>
      </c>
      <c r="AE159" s="84"/>
      <c r="AF159" s="80"/>
      <c r="AG159" s="64" t="s">
        <v>265</v>
      </c>
      <c r="AH159" s="64" t="s">
        <v>266</v>
      </c>
    </row>
    <row r="160" spans="1:34" s="3" customFormat="1" ht="14.1" customHeight="1">
      <c r="A160" s="43" t="s">
        <v>164</v>
      </c>
      <c r="B160" s="44" t="s">
        <v>4</v>
      </c>
      <c r="C160" s="44" t="s">
        <v>2</v>
      </c>
      <c r="D160" s="44" t="s">
        <v>0</v>
      </c>
      <c r="E160" s="45" t="s">
        <v>56</v>
      </c>
      <c r="F160" s="46">
        <v>58058</v>
      </c>
      <c r="G160" s="46">
        <v>989</v>
      </c>
      <c r="H160" s="46">
        <v>984</v>
      </c>
      <c r="I160" s="46">
        <v>985</v>
      </c>
      <c r="J160" s="46">
        <v>985</v>
      </c>
      <c r="K160" s="46">
        <v>986</v>
      </c>
      <c r="L160" s="46">
        <v>4991</v>
      </c>
      <c r="M160" s="46">
        <v>2065</v>
      </c>
      <c r="N160" s="46">
        <v>6449</v>
      </c>
      <c r="O160" s="46">
        <v>2195</v>
      </c>
      <c r="P160" s="46">
        <v>5406</v>
      </c>
      <c r="Q160" s="46">
        <v>5079</v>
      </c>
      <c r="R160" s="46">
        <v>4811</v>
      </c>
      <c r="S160" s="46">
        <v>4199</v>
      </c>
      <c r="T160" s="46">
        <v>3821</v>
      </c>
      <c r="U160" s="46">
        <v>3404</v>
      </c>
      <c r="V160" s="46">
        <v>2754</v>
      </c>
      <c r="W160" s="46">
        <v>2234</v>
      </c>
      <c r="X160" s="46">
        <v>1756</v>
      </c>
      <c r="Y160" s="46">
        <v>1377</v>
      </c>
      <c r="Z160" s="46">
        <v>1078</v>
      </c>
      <c r="AA160" s="46">
        <v>783</v>
      </c>
      <c r="AB160" s="46">
        <v>727</v>
      </c>
      <c r="AC160" s="47">
        <v>1734</v>
      </c>
      <c r="AD160" s="47">
        <v>1413</v>
      </c>
      <c r="AE160" s="48">
        <v>994</v>
      </c>
      <c r="AF160" s="46">
        <v>77</v>
      </c>
      <c r="AG160" s="46">
        <v>5298</v>
      </c>
      <c r="AH160" s="46">
        <v>16202</v>
      </c>
    </row>
    <row r="161" spans="1:34" s="3" customFormat="1" ht="14.1" customHeight="1">
      <c r="A161" s="33" t="s">
        <v>165</v>
      </c>
      <c r="B161" s="34" t="s">
        <v>4</v>
      </c>
      <c r="C161" s="34" t="s">
        <v>2</v>
      </c>
      <c r="D161" s="34" t="s">
        <v>1</v>
      </c>
      <c r="E161" s="35" t="s">
        <v>56</v>
      </c>
      <c r="F161" s="36">
        <v>16149</v>
      </c>
      <c r="G161" s="36">
        <v>274</v>
      </c>
      <c r="H161" s="36">
        <v>275</v>
      </c>
      <c r="I161" s="36">
        <v>276</v>
      </c>
      <c r="J161" s="36">
        <v>277</v>
      </c>
      <c r="K161" s="36">
        <v>271</v>
      </c>
      <c r="L161" s="36">
        <v>1388</v>
      </c>
      <c r="M161" s="36">
        <v>574</v>
      </c>
      <c r="N161" s="36">
        <v>1795</v>
      </c>
      <c r="O161" s="36">
        <v>610</v>
      </c>
      <c r="P161" s="36">
        <v>1503</v>
      </c>
      <c r="Q161" s="36">
        <v>1412</v>
      </c>
      <c r="R161" s="36">
        <v>1338</v>
      </c>
      <c r="S161" s="36">
        <v>1168</v>
      </c>
      <c r="T161" s="36">
        <v>1063</v>
      </c>
      <c r="U161" s="36">
        <v>947</v>
      </c>
      <c r="V161" s="36">
        <v>766</v>
      </c>
      <c r="W161" s="36">
        <v>621</v>
      </c>
      <c r="X161" s="36">
        <v>488</v>
      </c>
      <c r="Y161" s="36">
        <v>383</v>
      </c>
      <c r="Z161" s="36">
        <v>300</v>
      </c>
      <c r="AA161" s="36">
        <v>218</v>
      </c>
      <c r="AB161" s="36">
        <v>202</v>
      </c>
      <c r="AC161" s="37">
        <v>481</v>
      </c>
      <c r="AD161" s="37">
        <v>393</v>
      </c>
      <c r="AE161" s="36">
        <v>275</v>
      </c>
      <c r="AF161" s="36">
        <v>21</v>
      </c>
      <c r="AG161" s="36">
        <v>1475</v>
      </c>
      <c r="AH161" s="36">
        <v>4506</v>
      </c>
    </row>
    <row r="162" spans="1:34" s="3" customFormat="1" ht="14.1" customHeight="1">
      <c r="A162" s="10"/>
      <c r="B162" s="11"/>
      <c r="C162" s="11"/>
      <c r="D162" s="11"/>
      <c r="E162" s="32" t="s">
        <v>386</v>
      </c>
      <c r="F162" s="13">
        <v>16149</v>
      </c>
      <c r="G162" s="13">
        <v>274</v>
      </c>
      <c r="H162" s="13">
        <v>275</v>
      </c>
      <c r="I162" s="13">
        <v>276</v>
      </c>
      <c r="J162" s="13">
        <v>277</v>
      </c>
      <c r="K162" s="13">
        <v>271</v>
      </c>
      <c r="L162" s="13">
        <v>1388</v>
      </c>
      <c r="M162" s="13">
        <v>574</v>
      </c>
      <c r="N162" s="13">
        <v>1795</v>
      </c>
      <c r="O162" s="13">
        <v>610</v>
      </c>
      <c r="P162" s="13">
        <v>1503</v>
      </c>
      <c r="Q162" s="13">
        <v>1412</v>
      </c>
      <c r="R162" s="13">
        <v>1338</v>
      </c>
      <c r="S162" s="13">
        <v>1168</v>
      </c>
      <c r="T162" s="13">
        <v>1063</v>
      </c>
      <c r="U162" s="13">
        <v>947</v>
      </c>
      <c r="V162" s="13">
        <v>766</v>
      </c>
      <c r="W162" s="13">
        <v>621</v>
      </c>
      <c r="X162" s="13">
        <v>488</v>
      </c>
      <c r="Y162" s="13">
        <v>383</v>
      </c>
      <c r="Z162" s="13">
        <v>300</v>
      </c>
      <c r="AA162" s="13">
        <v>218</v>
      </c>
      <c r="AB162" s="13">
        <v>202</v>
      </c>
      <c r="AC162" s="20">
        <v>481</v>
      </c>
      <c r="AD162" s="20">
        <v>393</v>
      </c>
      <c r="AE162" s="13">
        <v>275</v>
      </c>
      <c r="AF162" s="13">
        <v>21</v>
      </c>
      <c r="AG162" s="13">
        <v>1475</v>
      </c>
      <c r="AH162" s="13">
        <v>4506</v>
      </c>
    </row>
    <row r="163" spans="1:34" s="3" customFormat="1" ht="14.1" customHeight="1">
      <c r="A163" s="33" t="s">
        <v>166</v>
      </c>
      <c r="B163" s="34" t="s">
        <v>4</v>
      </c>
      <c r="C163" s="34" t="s">
        <v>2</v>
      </c>
      <c r="D163" s="34" t="s">
        <v>2</v>
      </c>
      <c r="E163" s="35" t="s">
        <v>57</v>
      </c>
      <c r="F163" s="36">
        <v>4285</v>
      </c>
      <c r="G163" s="36">
        <v>73</v>
      </c>
      <c r="H163" s="36">
        <v>74</v>
      </c>
      <c r="I163" s="36">
        <v>71</v>
      </c>
      <c r="J163" s="36">
        <v>70</v>
      </c>
      <c r="K163" s="36">
        <v>75</v>
      </c>
      <c r="L163" s="36">
        <v>368</v>
      </c>
      <c r="M163" s="36">
        <v>153</v>
      </c>
      <c r="N163" s="36">
        <v>475</v>
      </c>
      <c r="O163" s="36">
        <v>162</v>
      </c>
      <c r="P163" s="36">
        <v>399</v>
      </c>
      <c r="Q163" s="36">
        <v>375</v>
      </c>
      <c r="R163" s="36">
        <v>355</v>
      </c>
      <c r="S163" s="36">
        <v>310</v>
      </c>
      <c r="T163" s="36">
        <v>282</v>
      </c>
      <c r="U163" s="36">
        <v>251</v>
      </c>
      <c r="V163" s="36">
        <v>203</v>
      </c>
      <c r="W163" s="36">
        <v>165</v>
      </c>
      <c r="X163" s="36">
        <v>130</v>
      </c>
      <c r="Y163" s="36">
        <v>102</v>
      </c>
      <c r="Z163" s="36">
        <v>80</v>
      </c>
      <c r="AA163" s="36">
        <v>58</v>
      </c>
      <c r="AB163" s="36">
        <v>54</v>
      </c>
      <c r="AC163" s="37">
        <v>129</v>
      </c>
      <c r="AD163" s="37">
        <v>104</v>
      </c>
      <c r="AE163" s="36">
        <v>74</v>
      </c>
      <c r="AF163" s="36">
        <v>6</v>
      </c>
      <c r="AG163" s="36">
        <v>391</v>
      </c>
      <c r="AH163" s="36">
        <v>1196</v>
      </c>
    </row>
    <row r="164" spans="1:34" s="3" customFormat="1" ht="14.1" customHeight="1">
      <c r="A164" s="10"/>
      <c r="B164" s="11"/>
      <c r="C164" s="11"/>
      <c r="D164" s="11"/>
      <c r="E164" s="31" t="s">
        <v>387</v>
      </c>
      <c r="F164" s="78">
        <f>SUM(G164:AB164)</f>
        <v>1077</v>
      </c>
      <c r="G164" s="13">
        <f t="shared" ref="G164:AH164" si="84">ROUND(G163*0.25,0)</f>
        <v>18</v>
      </c>
      <c r="H164" s="13">
        <f t="shared" si="84"/>
        <v>19</v>
      </c>
      <c r="I164" s="13">
        <f t="shared" si="84"/>
        <v>18</v>
      </c>
      <c r="J164" s="13">
        <f t="shared" si="84"/>
        <v>18</v>
      </c>
      <c r="K164" s="13">
        <f t="shared" si="84"/>
        <v>19</v>
      </c>
      <c r="L164" s="13">
        <f t="shared" si="84"/>
        <v>92</v>
      </c>
      <c r="M164" s="13">
        <f t="shared" si="84"/>
        <v>38</v>
      </c>
      <c r="N164" s="13">
        <f t="shared" si="84"/>
        <v>119</v>
      </c>
      <c r="O164" s="13">
        <f t="shared" si="84"/>
        <v>41</v>
      </c>
      <c r="P164" s="13">
        <f t="shared" si="84"/>
        <v>100</v>
      </c>
      <c r="Q164" s="13">
        <f t="shared" si="84"/>
        <v>94</v>
      </c>
      <c r="R164" s="13">
        <f t="shared" si="84"/>
        <v>89</v>
      </c>
      <c r="S164" s="13">
        <f t="shared" si="84"/>
        <v>78</v>
      </c>
      <c r="T164" s="13">
        <f t="shared" si="84"/>
        <v>71</v>
      </c>
      <c r="U164" s="13">
        <f t="shared" si="84"/>
        <v>63</v>
      </c>
      <c r="V164" s="13">
        <f t="shared" si="84"/>
        <v>51</v>
      </c>
      <c r="W164" s="13">
        <f t="shared" si="84"/>
        <v>41</v>
      </c>
      <c r="X164" s="13">
        <f t="shared" si="84"/>
        <v>33</v>
      </c>
      <c r="Y164" s="13">
        <f t="shared" si="84"/>
        <v>26</v>
      </c>
      <c r="Z164" s="13">
        <f t="shared" si="84"/>
        <v>20</v>
      </c>
      <c r="AA164" s="13">
        <f t="shared" si="84"/>
        <v>15</v>
      </c>
      <c r="AB164" s="13">
        <f t="shared" si="84"/>
        <v>14</v>
      </c>
      <c r="AC164" s="13">
        <f t="shared" si="84"/>
        <v>32</v>
      </c>
      <c r="AD164" s="13">
        <f t="shared" si="84"/>
        <v>26</v>
      </c>
      <c r="AE164" s="13">
        <f t="shared" si="84"/>
        <v>19</v>
      </c>
      <c r="AF164" s="13">
        <f t="shared" si="84"/>
        <v>2</v>
      </c>
      <c r="AG164" s="13">
        <f t="shared" si="84"/>
        <v>98</v>
      </c>
      <c r="AH164" s="13">
        <f t="shared" si="84"/>
        <v>299</v>
      </c>
    </row>
    <row r="165" spans="1:34" s="3" customFormat="1" ht="14.1" customHeight="1">
      <c r="A165" s="10"/>
      <c r="B165" s="11"/>
      <c r="C165" s="11"/>
      <c r="D165" s="11"/>
      <c r="E165" s="31" t="s">
        <v>388</v>
      </c>
      <c r="F165" s="78">
        <f>SUM(G165:AB165)</f>
        <v>2092</v>
      </c>
      <c r="G165" s="13">
        <f t="shared" ref="G165:AH165" si="85">ROUND(G163*0.49,0)</f>
        <v>36</v>
      </c>
      <c r="H165" s="13">
        <f t="shared" si="85"/>
        <v>36</v>
      </c>
      <c r="I165" s="13">
        <f t="shared" si="85"/>
        <v>35</v>
      </c>
      <c r="J165" s="13">
        <f t="shared" si="85"/>
        <v>34</v>
      </c>
      <c r="K165" s="13">
        <v>36</v>
      </c>
      <c r="L165" s="13">
        <f t="shared" si="85"/>
        <v>180</v>
      </c>
      <c r="M165" s="13">
        <f t="shared" si="85"/>
        <v>75</v>
      </c>
      <c r="N165" s="13">
        <v>232</v>
      </c>
      <c r="O165" s="13">
        <f t="shared" si="85"/>
        <v>79</v>
      </c>
      <c r="P165" s="13">
        <v>195</v>
      </c>
      <c r="Q165" s="13">
        <v>183</v>
      </c>
      <c r="R165" s="13">
        <f t="shared" si="85"/>
        <v>174</v>
      </c>
      <c r="S165" s="13">
        <v>151</v>
      </c>
      <c r="T165" s="13">
        <f t="shared" si="85"/>
        <v>138</v>
      </c>
      <c r="U165" s="13">
        <f t="shared" si="85"/>
        <v>123</v>
      </c>
      <c r="V165" s="13">
        <f t="shared" si="85"/>
        <v>99</v>
      </c>
      <c r="W165" s="13">
        <f t="shared" si="85"/>
        <v>81</v>
      </c>
      <c r="X165" s="13">
        <v>63</v>
      </c>
      <c r="Y165" s="13">
        <v>49</v>
      </c>
      <c r="Z165" s="13">
        <f t="shared" si="85"/>
        <v>39</v>
      </c>
      <c r="AA165" s="13">
        <f t="shared" si="85"/>
        <v>28</v>
      </c>
      <c r="AB165" s="13">
        <f t="shared" si="85"/>
        <v>26</v>
      </c>
      <c r="AC165" s="13">
        <f t="shared" si="85"/>
        <v>63</v>
      </c>
      <c r="AD165" s="13">
        <f t="shared" si="85"/>
        <v>51</v>
      </c>
      <c r="AE165" s="13">
        <f t="shared" si="85"/>
        <v>36</v>
      </c>
      <c r="AF165" s="13">
        <v>2</v>
      </c>
      <c r="AG165" s="13">
        <v>191</v>
      </c>
      <c r="AH165" s="13">
        <f t="shared" si="85"/>
        <v>586</v>
      </c>
    </row>
    <row r="166" spans="1:34" s="3" customFormat="1" ht="14.1" customHeight="1">
      <c r="A166" s="10"/>
      <c r="B166" s="11"/>
      <c r="C166" s="11"/>
      <c r="D166" s="11"/>
      <c r="E166" s="31" t="s">
        <v>389</v>
      </c>
      <c r="F166" s="78">
        <f>SUM(G166:AB166)</f>
        <v>1116</v>
      </c>
      <c r="G166" s="13">
        <f t="shared" ref="G166:AH166" si="86">ROUND(G163*0.26,0)</f>
        <v>19</v>
      </c>
      <c r="H166" s="13">
        <f t="shared" si="86"/>
        <v>19</v>
      </c>
      <c r="I166" s="13">
        <f t="shared" si="86"/>
        <v>18</v>
      </c>
      <c r="J166" s="13">
        <f t="shared" si="86"/>
        <v>18</v>
      </c>
      <c r="K166" s="13">
        <f t="shared" si="86"/>
        <v>20</v>
      </c>
      <c r="L166" s="13">
        <f t="shared" si="86"/>
        <v>96</v>
      </c>
      <c r="M166" s="13">
        <f t="shared" si="86"/>
        <v>40</v>
      </c>
      <c r="N166" s="13">
        <f t="shared" si="86"/>
        <v>124</v>
      </c>
      <c r="O166" s="13">
        <f t="shared" si="86"/>
        <v>42</v>
      </c>
      <c r="P166" s="13">
        <f t="shared" si="86"/>
        <v>104</v>
      </c>
      <c r="Q166" s="13">
        <f t="shared" si="86"/>
        <v>98</v>
      </c>
      <c r="R166" s="13">
        <f t="shared" si="86"/>
        <v>92</v>
      </c>
      <c r="S166" s="13">
        <f t="shared" si="86"/>
        <v>81</v>
      </c>
      <c r="T166" s="13">
        <f t="shared" si="86"/>
        <v>73</v>
      </c>
      <c r="U166" s="13">
        <f t="shared" si="86"/>
        <v>65</v>
      </c>
      <c r="V166" s="13">
        <f t="shared" si="86"/>
        <v>53</v>
      </c>
      <c r="W166" s="13">
        <f t="shared" si="86"/>
        <v>43</v>
      </c>
      <c r="X166" s="13">
        <f t="shared" si="86"/>
        <v>34</v>
      </c>
      <c r="Y166" s="13">
        <f t="shared" si="86"/>
        <v>27</v>
      </c>
      <c r="Z166" s="13">
        <f t="shared" si="86"/>
        <v>21</v>
      </c>
      <c r="AA166" s="13">
        <f t="shared" si="86"/>
        <v>15</v>
      </c>
      <c r="AB166" s="13">
        <f t="shared" si="86"/>
        <v>14</v>
      </c>
      <c r="AC166" s="13">
        <f t="shared" si="86"/>
        <v>34</v>
      </c>
      <c r="AD166" s="13">
        <f t="shared" si="86"/>
        <v>27</v>
      </c>
      <c r="AE166" s="13">
        <f t="shared" si="86"/>
        <v>19</v>
      </c>
      <c r="AF166" s="13">
        <f t="shared" si="86"/>
        <v>2</v>
      </c>
      <c r="AG166" s="13">
        <f t="shared" si="86"/>
        <v>102</v>
      </c>
      <c r="AH166" s="13">
        <f t="shared" si="86"/>
        <v>311</v>
      </c>
    </row>
    <row r="167" spans="1:34" s="3" customFormat="1" ht="14.1" customHeight="1">
      <c r="A167" s="33" t="s">
        <v>167</v>
      </c>
      <c r="B167" s="34" t="s">
        <v>4</v>
      </c>
      <c r="C167" s="34" t="s">
        <v>2</v>
      </c>
      <c r="D167" s="34" t="s">
        <v>3</v>
      </c>
      <c r="E167" s="35" t="s">
        <v>58</v>
      </c>
      <c r="F167" s="36">
        <v>4786</v>
      </c>
      <c r="G167" s="36">
        <v>82</v>
      </c>
      <c r="H167" s="36">
        <v>79</v>
      </c>
      <c r="I167" s="36">
        <v>81</v>
      </c>
      <c r="J167" s="36">
        <v>83</v>
      </c>
      <c r="K167" s="36">
        <v>79</v>
      </c>
      <c r="L167" s="36">
        <v>411</v>
      </c>
      <c r="M167" s="36">
        <v>170</v>
      </c>
      <c r="N167" s="36">
        <v>531</v>
      </c>
      <c r="O167" s="36">
        <v>182</v>
      </c>
      <c r="P167" s="36">
        <v>446</v>
      </c>
      <c r="Q167" s="36">
        <v>419</v>
      </c>
      <c r="R167" s="36">
        <v>397</v>
      </c>
      <c r="S167" s="36">
        <v>346</v>
      </c>
      <c r="T167" s="36">
        <v>315</v>
      </c>
      <c r="U167" s="36">
        <v>281</v>
      </c>
      <c r="V167" s="36">
        <v>227</v>
      </c>
      <c r="W167" s="36">
        <v>184</v>
      </c>
      <c r="X167" s="36">
        <v>145</v>
      </c>
      <c r="Y167" s="36">
        <v>114</v>
      </c>
      <c r="Z167" s="36">
        <v>89</v>
      </c>
      <c r="AA167" s="36">
        <v>65</v>
      </c>
      <c r="AB167" s="36">
        <v>60</v>
      </c>
      <c r="AC167" s="37">
        <v>144</v>
      </c>
      <c r="AD167" s="37">
        <v>118</v>
      </c>
      <c r="AE167" s="36">
        <v>83</v>
      </c>
      <c r="AF167" s="36">
        <v>6</v>
      </c>
      <c r="AG167" s="36">
        <v>437</v>
      </c>
      <c r="AH167" s="36">
        <v>1336</v>
      </c>
    </row>
    <row r="168" spans="1:34" s="3" customFormat="1" ht="14.1" customHeight="1">
      <c r="A168" s="10"/>
      <c r="B168" s="11"/>
      <c r="C168" s="11"/>
      <c r="D168" s="11"/>
      <c r="E168" s="31" t="s">
        <v>390</v>
      </c>
      <c r="F168" s="78">
        <f>ROUND(F167*0.67,0)</f>
        <v>3207</v>
      </c>
      <c r="G168" s="13">
        <f t="shared" ref="G168:AH168" si="87">ROUND(G167*0.67,0)</f>
        <v>55</v>
      </c>
      <c r="H168" s="13">
        <f t="shared" si="87"/>
        <v>53</v>
      </c>
      <c r="I168" s="13">
        <f t="shared" si="87"/>
        <v>54</v>
      </c>
      <c r="J168" s="13">
        <f t="shared" si="87"/>
        <v>56</v>
      </c>
      <c r="K168" s="13">
        <f t="shared" si="87"/>
        <v>53</v>
      </c>
      <c r="L168" s="13">
        <f t="shared" si="87"/>
        <v>275</v>
      </c>
      <c r="M168" s="13">
        <f t="shared" si="87"/>
        <v>114</v>
      </c>
      <c r="N168" s="13">
        <f t="shared" si="87"/>
        <v>356</v>
      </c>
      <c r="O168" s="13">
        <f t="shared" si="87"/>
        <v>122</v>
      </c>
      <c r="P168" s="13">
        <f t="shared" si="87"/>
        <v>299</v>
      </c>
      <c r="Q168" s="13">
        <f t="shared" si="87"/>
        <v>281</v>
      </c>
      <c r="R168" s="13">
        <f t="shared" si="87"/>
        <v>266</v>
      </c>
      <c r="S168" s="13">
        <f t="shared" si="87"/>
        <v>232</v>
      </c>
      <c r="T168" s="13">
        <f t="shared" si="87"/>
        <v>211</v>
      </c>
      <c r="U168" s="13">
        <f t="shared" si="87"/>
        <v>188</v>
      </c>
      <c r="V168" s="13">
        <f t="shared" si="87"/>
        <v>152</v>
      </c>
      <c r="W168" s="13">
        <f t="shared" si="87"/>
        <v>123</v>
      </c>
      <c r="X168" s="13">
        <f t="shared" si="87"/>
        <v>97</v>
      </c>
      <c r="Y168" s="13">
        <f t="shared" si="87"/>
        <v>76</v>
      </c>
      <c r="Z168" s="13">
        <f t="shared" si="87"/>
        <v>60</v>
      </c>
      <c r="AA168" s="13">
        <f t="shared" si="87"/>
        <v>44</v>
      </c>
      <c r="AB168" s="13">
        <f t="shared" si="87"/>
        <v>40</v>
      </c>
      <c r="AC168" s="13">
        <f t="shared" si="87"/>
        <v>96</v>
      </c>
      <c r="AD168" s="13">
        <f t="shared" si="87"/>
        <v>79</v>
      </c>
      <c r="AE168" s="13">
        <f t="shared" si="87"/>
        <v>56</v>
      </c>
      <c r="AF168" s="13">
        <f t="shared" si="87"/>
        <v>4</v>
      </c>
      <c r="AG168" s="13">
        <f t="shared" si="87"/>
        <v>293</v>
      </c>
      <c r="AH168" s="13">
        <f t="shared" si="87"/>
        <v>895</v>
      </c>
    </row>
    <row r="169" spans="1:34" s="3" customFormat="1" ht="14.1" customHeight="1">
      <c r="A169" s="10"/>
      <c r="B169" s="11"/>
      <c r="C169" s="11"/>
      <c r="D169" s="11"/>
      <c r="E169" s="31" t="s">
        <v>391</v>
      </c>
      <c r="F169" s="78">
        <f>ROUND(F167*0.33,0)</f>
        <v>1579</v>
      </c>
      <c r="G169" s="13">
        <f t="shared" ref="G169:AH169" si="88">ROUND(G167*0.33,0)</f>
        <v>27</v>
      </c>
      <c r="H169" s="13">
        <f t="shared" si="88"/>
        <v>26</v>
      </c>
      <c r="I169" s="13">
        <f t="shared" si="88"/>
        <v>27</v>
      </c>
      <c r="J169" s="13">
        <f t="shared" si="88"/>
        <v>27</v>
      </c>
      <c r="K169" s="13">
        <f t="shared" si="88"/>
        <v>26</v>
      </c>
      <c r="L169" s="13">
        <f t="shared" si="88"/>
        <v>136</v>
      </c>
      <c r="M169" s="13">
        <f t="shared" si="88"/>
        <v>56</v>
      </c>
      <c r="N169" s="13">
        <f t="shared" si="88"/>
        <v>175</v>
      </c>
      <c r="O169" s="13">
        <f t="shared" si="88"/>
        <v>60</v>
      </c>
      <c r="P169" s="13">
        <f t="shared" si="88"/>
        <v>147</v>
      </c>
      <c r="Q169" s="13">
        <f t="shared" si="88"/>
        <v>138</v>
      </c>
      <c r="R169" s="13">
        <f t="shared" si="88"/>
        <v>131</v>
      </c>
      <c r="S169" s="13">
        <f t="shared" si="88"/>
        <v>114</v>
      </c>
      <c r="T169" s="13">
        <f t="shared" si="88"/>
        <v>104</v>
      </c>
      <c r="U169" s="13">
        <f t="shared" si="88"/>
        <v>93</v>
      </c>
      <c r="V169" s="13">
        <f t="shared" si="88"/>
        <v>75</v>
      </c>
      <c r="W169" s="13">
        <f t="shared" si="88"/>
        <v>61</v>
      </c>
      <c r="X169" s="13">
        <f t="shared" si="88"/>
        <v>48</v>
      </c>
      <c r="Y169" s="13">
        <f t="shared" si="88"/>
        <v>38</v>
      </c>
      <c r="Z169" s="13">
        <f t="shared" si="88"/>
        <v>29</v>
      </c>
      <c r="AA169" s="13">
        <f t="shared" si="88"/>
        <v>21</v>
      </c>
      <c r="AB169" s="13">
        <f t="shared" si="88"/>
        <v>20</v>
      </c>
      <c r="AC169" s="13">
        <f t="shared" si="88"/>
        <v>48</v>
      </c>
      <c r="AD169" s="13">
        <f t="shared" si="88"/>
        <v>39</v>
      </c>
      <c r="AE169" s="13">
        <f t="shared" si="88"/>
        <v>27</v>
      </c>
      <c r="AF169" s="13">
        <f t="shared" si="88"/>
        <v>2</v>
      </c>
      <c r="AG169" s="13">
        <f t="shared" si="88"/>
        <v>144</v>
      </c>
      <c r="AH169" s="13">
        <f t="shared" si="88"/>
        <v>441</v>
      </c>
    </row>
    <row r="170" spans="1:34" s="3" customFormat="1" ht="14.1" customHeight="1">
      <c r="A170" s="33" t="s">
        <v>168</v>
      </c>
      <c r="B170" s="34" t="s">
        <v>4</v>
      </c>
      <c r="C170" s="34" t="s">
        <v>2</v>
      </c>
      <c r="D170" s="34" t="s">
        <v>4</v>
      </c>
      <c r="E170" s="35" t="s">
        <v>59</v>
      </c>
      <c r="F170" s="36">
        <v>5976</v>
      </c>
      <c r="G170" s="36">
        <v>102</v>
      </c>
      <c r="H170" s="36">
        <v>100</v>
      </c>
      <c r="I170" s="36">
        <v>101</v>
      </c>
      <c r="J170" s="36">
        <v>99</v>
      </c>
      <c r="K170" s="36">
        <v>104</v>
      </c>
      <c r="L170" s="36">
        <v>515</v>
      </c>
      <c r="M170" s="36">
        <v>213</v>
      </c>
      <c r="N170" s="36">
        <v>663</v>
      </c>
      <c r="O170" s="36">
        <v>226</v>
      </c>
      <c r="P170" s="36">
        <v>556</v>
      </c>
      <c r="Q170" s="36">
        <v>523</v>
      </c>
      <c r="R170" s="36">
        <v>495</v>
      </c>
      <c r="S170" s="36">
        <v>432</v>
      </c>
      <c r="T170" s="36">
        <v>393</v>
      </c>
      <c r="U170" s="36">
        <v>350</v>
      </c>
      <c r="V170" s="36">
        <v>283</v>
      </c>
      <c r="W170" s="36">
        <v>231</v>
      </c>
      <c r="X170" s="36">
        <v>181</v>
      </c>
      <c r="Y170" s="36">
        <v>142</v>
      </c>
      <c r="Z170" s="36">
        <v>111</v>
      </c>
      <c r="AA170" s="36">
        <v>81</v>
      </c>
      <c r="AB170" s="36">
        <v>75</v>
      </c>
      <c r="AC170" s="37">
        <v>178</v>
      </c>
      <c r="AD170" s="37">
        <v>145</v>
      </c>
      <c r="AE170" s="36">
        <v>102</v>
      </c>
      <c r="AF170" s="36">
        <v>8</v>
      </c>
      <c r="AG170" s="36">
        <v>545</v>
      </c>
      <c r="AH170" s="36">
        <v>1668</v>
      </c>
    </row>
    <row r="171" spans="1:34" s="3" customFormat="1" ht="14.1" customHeight="1">
      <c r="A171" s="10"/>
      <c r="B171" s="11"/>
      <c r="C171" s="11"/>
      <c r="D171" s="11"/>
      <c r="E171" s="32" t="s">
        <v>392</v>
      </c>
      <c r="F171" s="78">
        <f>SUM(G171:AB171)</f>
        <v>2632</v>
      </c>
      <c r="G171" s="13">
        <f t="shared" ref="G171:AH171" si="89">ROUND(G170*0.44,0)</f>
        <v>45</v>
      </c>
      <c r="H171" s="13">
        <f t="shared" si="89"/>
        <v>44</v>
      </c>
      <c r="I171" s="13">
        <f t="shared" si="89"/>
        <v>44</v>
      </c>
      <c r="J171" s="13">
        <f t="shared" si="89"/>
        <v>44</v>
      </c>
      <c r="K171" s="13">
        <f t="shared" si="89"/>
        <v>46</v>
      </c>
      <c r="L171" s="13">
        <f t="shared" si="89"/>
        <v>227</v>
      </c>
      <c r="M171" s="13">
        <f t="shared" si="89"/>
        <v>94</v>
      </c>
      <c r="N171" s="13">
        <f t="shared" si="89"/>
        <v>292</v>
      </c>
      <c r="O171" s="13">
        <f t="shared" si="89"/>
        <v>99</v>
      </c>
      <c r="P171" s="13">
        <f t="shared" si="89"/>
        <v>245</v>
      </c>
      <c r="Q171" s="13">
        <f t="shared" si="89"/>
        <v>230</v>
      </c>
      <c r="R171" s="13">
        <f t="shared" si="89"/>
        <v>218</v>
      </c>
      <c r="S171" s="13">
        <f t="shared" si="89"/>
        <v>190</v>
      </c>
      <c r="T171" s="13">
        <f t="shared" si="89"/>
        <v>173</v>
      </c>
      <c r="U171" s="13">
        <f t="shared" si="89"/>
        <v>154</v>
      </c>
      <c r="V171" s="13">
        <f t="shared" si="89"/>
        <v>125</v>
      </c>
      <c r="W171" s="13">
        <f t="shared" si="89"/>
        <v>102</v>
      </c>
      <c r="X171" s="13">
        <f t="shared" si="89"/>
        <v>80</v>
      </c>
      <c r="Y171" s="13">
        <f t="shared" si="89"/>
        <v>62</v>
      </c>
      <c r="Z171" s="13">
        <f t="shared" si="89"/>
        <v>49</v>
      </c>
      <c r="AA171" s="13">
        <f t="shared" si="89"/>
        <v>36</v>
      </c>
      <c r="AB171" s="13">
        <f t="shared" si="89"/>
        <v>33</v>
      </c>
      <c r="AC171" s="13">
        <f t="shared" si="89"/>
        <v>78</v>
      </c>
      <c r="AD171" s="13">
        <f t="shared" si="89"/>
        <v>64</v>
      </c>
      <c r="AE171" s="13">
        <f t="shared" si="89"/>
        <v>45</v>
      </c>
      <c r="AF171" s="13">
        <f t="shared" si="89"/>
        <v>4</v>
      </c>
      <c r="AG171" s="13">
        <f t="shared" si="89"/>
        <v>240</v>
      </c>
      <c r="AH171" s="13">
        <f t="shared" si="89"/>
        <v>734</v>
      </c>
    </row>
    <row r="172" spans="1:34" s="3" customFormat="1" ht="14.1" customHeight="1">
      <c r="A172" s="10"/>
      <c r="B172" s="11"/>
      <c r="C172" s="11"/>
      <c r="D172" s="11"/>
      <c r="E172" s="32" t="s">
        <v>393</v>
      </c>
      <c r="F172" s="78">
        <f>SUM(G172:AB172)</f>
        <v>3344</v>
      </c>
      <c r="G172" s="13">
        <f t="shared" ref="G172:AH172" si="90">ROUND(G170*0.56,0)</f>
        <v>57</v>
      </c>
      <c r="H172" s="13">
        <f t="shared" si="90"/>
        <v>56</v>
      </c>
      <c r="I172" s="13">
        <f t="shared" si="90"/>
        <v>57</v>
      </c>
      <c r="J172" s="13">
        <f t="shared" si="90"/>
        <v>55</v>
      </c>
      <c r="K172" s="13">
        <f t="shared" si="90"/>
        <v>58</v>
      </c>
      <c r="L172" s="13">
        <f t="shared" si="90"/>
        <v>288</v>
      </c>
      <c r="M172" s="13">
        <f t="shared" si="90"/>
        <v>119</v>
      </c>
      <c r="N172" s="13">
        <f t="shared" si="90"/>
        <v>371</v>
      </c>
      <c r="O172" s="13">
        <f t="shared" si="90"/>
        <v>127</v>
      </c>
      <c r="P172" s="13">
        <f t="shared" si="90"/>
        <v>311</v>
      </c>
      <c r="Q172" s="13">
        <f t="shared" si="90"/>
        <v>293</v>
      </c>
      <c r="R172" s="13">
        <f t="shared" si="90"/>
        <v>277</v>
      </c>
      <c r="S172" s="13">
        <f t="shared" si="90"/>
        <v>242</v>
      </c>
      <c r="T172" s="13">
        <f t="shared" si="90"/>
        <v>220</v>
      </c>
      <c r="U172" s="13">
        <f t="shared" si="90"/>
        <v>196</v>
      </c>
      <c r="V172" s="13">
        <f t="shared" si="90"/>
        <v>158</v>
      </c>
      <c r="W172" s="13">
        <f t="shared" si="90"/>
        <v>129</v>
      </c>
      <c r="X172" s="13">
        <f t="shared" si="90"/>
        <v>101</v>
      </c>
      <c r="Y172" s="13">
        <f t="shared" si="90"/>
        <v>80</v>
      </c>
      <c r="Z172" s="13">
        <f t="shared" si="90"/>
        <v>62</v>
      </c>
      <c r="AA172" s="13">
        <f t="shared" si="90"/>
        <v>45</v>
      </c>
      <c r="AB172" s="13">
        <f t="shared" si="90"/>
        <v>42</v>
      </c>
      <c r="AC172" s="13">
        <f t="shared" si="90"/>
        <v>100</v>
      </c>
      <c r="AD172" s="13">
        <f t="shared" si="90"/>
        <v>81</v>
      </c>
      <c r="AE172" s="13">
        <f t="shared" si="90"/>
        <v>57</v>
      </c>
      <c r="AF172" s="13">
        <f t="shared" si="90"/>
        <v>4</v>
      </c>
      <c r="AG172" s="13">
        <f t="shared" si="90"/>
        <v>305</v>
      </c>
      <c r="AH172" s="13">
        <f t="shared" si="90"/>
        <v>934</v>
      </c>
    </row>
    <row r="173" spans="1:34" s="3" customFormat="1" ht="14.1" customHeight="1">
      <c r="A173" s="33" t="s">
        <v>169</v>
      </c>
      <c r="B173" s="34" t="s">
        <v>4</v>
      </c>
      <c r="C173" s="34" t="s">
        <v>2</v>
      </c>
      <c r="D173" s="34" t="s">
        <v>5</v>
      </c>
      <c r="E173" s="35" t="s">
        <v>60</v>
      </c>
      <c r="F173" s="36">
        <v>6635</v>
      </c>
      <c r="G173" s="36">
        <v>113</v>
      </c>
      <c r="H173" s="36">
        <v>112</v>
      </c>
      <c r="I173" s="36">
        <v>114</v>
      </c>
      <c r="J173" s="36">
        <v>110</v>
      </c>
      <c r="K173" s="36">
        <v>115</v>
      </c>
      <c r="L173" s="36">
        <v>570</v>
      </c>
      <c r="M173" s="36">
        <v>236</v>
      </c>
      <c r="N173" s="36">
        <v>738</v>
      </c>
      <c r="O173" s="36">
        <v>250</v>
      </c>
      <c r="P173" s="36">
        <v>618</v>
      </c>
      <c r="Q173" s="36">
        <v>580</v>
      </c>
      <c r="R173" s="36">
        <v>550</v>
      </c>
      <c r="S173" s="36">
        <v>480</v>
      </c>
      <c r="T173" s="36">
        <v>437</v>
      </c>
      <c r="U173" s="36">
        <v>389</v>
      </c>
      <c r="V173" s="36">
        <v>315</v>
      </c>
      <c r="W173" s="36">
        <v>255</v>
      </c>
      <c r="X173" s="36">
        <v>201</v>
      </c>
      <c r="Y173" s="36">
        <v>157</v>
      </c>
      <c r="Z173" s="36">
        <v>123</v>
      </c>
      <c r="AA173" s="36">
        <v>89</v>
      </c>
      <c r="AB173" s="36">
        <v>83</v>
      </c>
      <c r="AC173" s="37">
        <v>198</v>
      </c>
      <c r="AD173" s="37">
        <v>160</v>
      </c>
      <c r="AE173" s="36">
        <v>113</v>
      </c>
      <c r="AF173" s="36">
        <v>9</v>
      </c>
      <c r="AG173" s="36">
        <v>605</v>
      </c>
      <c r="AH173" s="36">
        <v>1852</v>
      </c>
    </row>
    <row r="174" spans="1:34" s="3" customFormat="1" ht="14.1" customHeight="1">
      <c r="A174" s="10"/>
      <c r="B174" s="11"/>
      <c r="C174" s="11"/>
      <c r="D174" s="11"/>
      <c r="E174" s="31" t="s">
        <v>394</v>
      </c>
      <c r="F174" s="78">
        <f>SUM(G174:AB174)</f>
        <v>3316</v>
      </c>
      <c r="G174" s="13">
        <f>ROUND(G173*0.5,0)</f>
        <v>57</v>
      </c>
      <c r="H174" s="13">
        <f t="shared" ref="H174:AH174" si="91">ROUND(H173*0.5,0)</f>
        <v>56</v>
      </c>
      <c r="I174" s="13">
        <f t="shared" si="91"/>
        <v>57</v>
      </c>
      <c r="J174" s="13">
        <f t="shared" si="91"/>
        <v>55</v>
      </c>
      <c r="K174" s="13">
        <v>57</v>
      </c>
      <c r="L174" s="13">
        <f t="shared" si="91"/>
        <v>285</v>
      </c>
      <c r="M174" s="13">
        <f t="shared" si="91"/>
        <v>118</v>
      </c>
      <c r="N174" s="13">
        <f t="shared" si="91"/>
        <v>369</v>
      </c>
      <c r="O174" s="13">
        <v>124</v>
      </c>
      <c r="P174" s="13">
        <f t="shared" si="91"/>
        <v>309</v>
      </c>
      <c r="Q174" s="13">
        <f t="shared" si="91"/>
        <v>290</v>
      </c>
      <c r="R174" s="13">
        <v>274</v>
      </c>
      <c r="S174" s="13">
        <f t="shared" si="91"/>
        <v>240</v>
      </c>
      <c r="T174" s="13">
        <f t="shared" si="91"/>
        <v>219</v>
      </c>
      <c r="U174" s="13">
        <v>194</v>
      </c>
      <c r="V174" s="13">
        <v>157</v>
      </c>
      <c r="W174" s="13">
        <f t="shared" si="91"/>
        <v>128</v>
      </c>
      <c r="X174" s="13">
        <f t="shared" si="91"/>
        <v>101</v>
      </c>
      <c r="Y174" s="13">
        <f t="shared" si="91"/>
        <v>79</v>
      </c>
      <c r="Z174" s="13">
        <v>61</v>
      </c>
      <c r="AA174" s="13">
        <v>44</v>
      </c>
      <c r="AB174" s="13">
        <f t="shared" si="91"/>
        <v>42</v>
      </c>
      <c r="AC174" s="13">
        <f t="shared" si="91"/>
        <v>99</v>
      </c>
      <c r="AD174" s="13">
        <f t="shared" si="91"/>
        <v>80</v>
      </c>
      <c r="AE174" s="13">
        <f t="shared" si="91"/>
        <v>57</v>
      </c>
      <c r="AF174" s="13">
        <v>4</v>
      </c>
      <c r="AG174" s="13">
        <v>302</v>
      </c>
      <c r="AH174" s="13">
        <f t="shared" si="91"/>
        <v>926</v>
      </c>
    </row>
    <row r="175" spans="1:34" s="3" customFormat="1" ht="14.1" customHeight="1">
      <c r="A175" s="10"/>
      <c r="B175" s="11"/>
      <c r="C175" s="11"/>
      <c r="D175" s="11"/>
      <c r="E175" s="31" t="s">
        <v>395</v>
      </c>
      <c r="F175" s="78">
        <f>SUM(G175:AB175)</f>
        <v>2587</v>
      </c>
      <c r="G175" s="13">
        <f t="shared" ref="G175:AH175" si="92">ROUND(G173*0.39,0)</f>
        <v>44</v>
      </c>
      <c r="H175" s="13">
        <f t="shared" si="92"/>
        <v>44</v>
      </c>
      <c r="I175" s="13">
        <f t="shared" si="92"/>
        <v>44</v>
      </c>
      <c r="J175" s="13">
        <f t="shared" si="92"/>
        <v>43</v>
      </c>
      <c r="K175" s="13">
        <f t="shared" si="92"/>
        <v>45</v>
      </c>
      <c r="L175" s="13">
        <f t="shared" si="92"/>
        <v>222</v>
      </c>
      <c r="M175" s="13">
        <f t="shared" si="92"/>
        <v>92</v>
      </c>
      <c r="N175" s="13">
        <f t="shared" si="92"/>
        <v>288</v>
      </c>
      <c r="O175" s="13">
        <f t="shared" si="92"/>
        <v>98</v>
      </c>
      <c r="P175" s="13">
        <f t="shared" si="92"/>
        <v>241</v>
      </c>
      <c r="Q175" s="13">
        <f t="shared" si="92"/>
        <v>226</v>
      </c>
      <c r="R175" s="13">
        <f t="shared" si="92"/>
        <v>215</v>
      </c>
      <c r="S175" s="13">
        <f t="shared" si="92"/>
        <v>187</v>
      </c>
      <c r="T175" s="13">
        <f t="shared" si="92"/>
        <v>170</v>
      </c>
      <c r="U175" s="13">
        <f t="shared" si="92"/>
        <v>152</v>
      </c>
      <c r="V175" s="13">
        <f t="shared" si="92"/>
        <v>123</v>
      </c>
      <c r="W175" s="13">
        <f t="shared" si="92"/>
        <v>99</v>
      </c>
      <c r="X175" s="13">
        <f t="shared" si="92"/>
        <v>78</v>
      </c>
      <c r="Y175" s="13">
        <f t="shared" si="92"/>
        <v>61</v>
      </c>
      <c r="Z175" s="13">
        <f t="shared" si="92"/>
        <v>48</v>
      </c>
      <c r="AA175" s="13">
        <f t="shared" si="92"/>
        <v>35</v>
      </c>
      <c r="AB175" s="13">
        <f t="shared" si="92"/>
        <v>32</v>
      </c>
      <c r="AC175" s="13">
        <f t="shared" si="92"/>
        <v>77</v>
      </c>
      <c r="AD175" s="13">
        <f t="shared" si="92"/>
        <v>62</v>
      </c>
      <c r="AE175" s="13">
        <f t="shared" si="92"/>
        <v>44</v>
      </c>
      <c r="AF175" s="13">
        <f t="shared" si="92"/>
        <v>4</v>
      </c>
      <c r="AG175" s="13">
        <f t="shared" si="92"/>
        <v>236</v>
      </c>
      <c r="AH175" s="13">
        <f t="shared" si="92"/>
        <v>722</v>
      </c>
    </row>
    <row r="176" spans="1:34" s="3" customFormat="1" ht="14.1" customHeight="1">
      <c r="A176" s="10"/>
      <c r="B176" s="11"/>
      <c r="C176" s="11"/>
      <c r="D176" s="11"/>
      <c r="E176" s="31" t="s">
        <v>396</v>
      </c>
      <c r="F176" s="78">
        <f>SUM(G176:AB176)</f>
        <v>732</v>
      </c>
      <c r="G176" s="13">
        <f t="shared" ref="G176:AH176" si="93">ROUND(G173*0.11,0)</f>
        <v>12</v>
      </c>
      <c r="H176" s="13">
        <f t="shared" si="93"/>
        <v>12</v>
      </c>
      <c r="I176" s="13">
        <f t="shared" si="93"/>
        <v>13</v>
      </c>
      <c r="J176" s="13">
        <f t="shared" si="93"/>
        <v>12</v>
      </c>
      <c r="K176" s="13">
        <f t="shared" si="93"/>
        <v>13</v>
      </c>
      <c r="L176" s="13">
        <f t="shared" si="93"/>
        <v>63</v>
      </c>
      <c r="M176" s="13">
        <f t="shared" si="93"/>
        <v>26</v>
      </c>
      <c r="N176" s="13">
        <f t="shared" si="93"/>
        <v>81</v>
      </c>
      <c r="O176" s="13">
        <f t="shared" si="93"/>
        <v>28</v>
      </c>
      <c r="P176" s="13">
        <f t="shared" si="93"/>
        <v>68</v>
      </c>
      <c r="Q176" s="13">
        <f t="shared" si="93"/>
        <v>64</v>
      </c>
      <c r="R176" s="13">
        <f t="shared" si="93"/>
        <v>61</v>
      </c>
      <c r="S176" s="13">
        <f t="shared" si="93"/>
        <v>53</v>
      </c>
      <c r="T176" s="13">
        <f t="shared" si="93"/>
        <v>48</v>
      </c>
      <c r="U176" s="13">
        <f t="shared" si="93"/>
        <v>43</v>
      </c>
      <c r="V176" s="13">
        <f t="shared" si="93"/>
        <v>35</v>
      </c>
      <c r="W176" s="13">
        <f t="shared" si="93"/>
        <v>28</v>
      </c>
      <c r="X176" s="13">
        <f t="shared" si="93"/>
        <v>22</v>
      </c>
      <c r="Y176" s="13">
        <f t="shared" si="93"/>
        <v>17</v>
      </c>
      <c r="Z176" s="13">
        <f t="shared" si="93"/>
        <v>14</v>
      </c>
      <c r="AA176" s="13">
        <f t="shared" si="93"/>
        <v>10</v>
      </c>
      <c r="AB176" s="13">
        <f t="shared" si="93"/>
        <v>9</v>
      </c>
      <c r="AC176" s="13">
        <f t="shared" si="93"/>
        <v>22</v>
      </c>
      <c r="AD176" s="13">
        <f t="shared" si="93"/>
        <v>18</v>
      </c>
      <c r="AE176" s="13">
        <f t="shared" si="93"/>
        <v>12</v>
      </c>
      <c r="AF176" s="13">
        <f t="shared" si="93"/>
        <v>1</v>
      </c>
      <c r="AG176" s="13">
        <f t="shared" si="93"/>
        <v>67</v>
      </c>
      <c r="AH176" s="13">
        <f t="shared" si="93"/>
        <v>204</v>
      </c>
    </row>
    <row r="177" spans="1:34" s="3" customFormat="1" ht="14.1" customHeight="1">
      <c r="A177" s="33" t="s">
        <v>170</v>
      </c>
      <c r="B177" s="34" t="s">
        <v>4</v>
      </c>
      <c r="C177" s="34" t="s">
        <v>2</v>
      </c>
      <c r="D177" s="34" t="s">
        <v>6</v>
      </c>
      <c r="E177" s="35" t="s">
        <v>131</v>
      </c>
      <c r="F177" s="36">
        <v>4968</v>
      </c>
      <c r="G177" s="36">
        <v>85</v>
      </c>
      <c r="H177" s="36">
        <v>84</v>
      </c>
      <c r="I177" s="36">
        <v>83</v>
      </c>
      <c r="J177" s="36">
        <v>87</v>
      </c>
      <c r="K177" s="36">
        <v>83</v>
      </c>
      <c r="L177" s="36">
        <v>427</v>
      </c>
      <c r="M177" s="36">
        <v>176</v>
      </c>
      <c r="N177" s="36">
        <v>552</v>
      </c>
      <c r="O177" s="36">
        <v>188</v>
      </c>
      <c r="P177" s="36">
        <v>463</v>
      </c>
      <c r="Q177" s="36">
        <v>435</v>
      </c>
      <c r="R177" s="36">
        <v>412</v>
      </c>
      <c r="S177" s="36">
        <v>359</v>
      </c>
      <c r="T177" s="36">
        <v>327</v>
      </c>
      <c r="U177" s="36">
        <v>291</v>
      </c>
      <c r="V177" s="36">
        <v>236</v>
      </c>
      <c r="W177" s="36">
        <v>191</v>
      </c>
      <c r="X177" s="36">
        <v>150</v>
      </c>
      <c r="Y177" s="36">
        <v>118</v>
      </c>
      <c r="Z177" s="36">
        <v>92</v>
      </c>
      <c r="AA177" s="36">
        <v>67</v>
      </c>
      <c r="AB177" s="36">
        <v>62</v>
      </c>
      <c r="AC177" s="37">
        <v>150</v>
      </c>
      <c r="AD177" s="37">
        <v>122</v>
      </c>
      <c r="AE177" s="36">
        <v>86</v>
      </c>
      <c r="AF177" s="36">
        <v>7</v>
      </c>
      <c r="AG177" s="36">
        <v>453</v>
      </c>
      <c r="AH177" s="36">
        <v>1386</v>
      </c>
    </row>
    <row r="178" spans="1:34" s="3" customFormat="1" ht="14.1" customHeight="1">
      <c r="A178" s="10"/>
      <c r="B178" s="11"/>
      <c r="C178" s="11"/>
      <c r="D178" s="11"/>
      <c r="E178" s="31" t="s">
        <v>529</v>
      </c>
      <c r="F178" s="78">
        <f>SUM(G178:AB178)</f>
        <v>4073</v>
      </c>
      <c r="G178" s="13">
        <v>69</v>
      </c>
      <c r="H178" s="13">
        <f t="shared" ref="H178:AD178" si="94">ROUND(H177*0.82,0)</f>
        <v>69</v>
      </c>
      <c r="I178" s="13">
        <f t="shared" si="94"/>
        <v>68</v>
      </c>
      <c r="J178" s="13">
        <f t="shared" si="94"/>
        <v>71</v>
      </c>
      <c r="K178" s="13">
        <f t="shared" si="94"/>
        <v>68</v>
      </c>
      <c r="L178" s="13">
        <f t="shared" si="94"/>
        <v>350</v>
      </c>
      <c r="M178" s="13">
        <f t="shared" si="94"/>
        <v>144</v>
      </c>
      <c r="N178" s="13">
        <f t="shared" si="94"/>
        <v>453</v>
      </c>
      <c r="O178" s="13">
        <f t="shared" si="94"/>
        <v>154</v>
      </c>
      <c r="P178" s="13">
        <f t="shared" si="94"/>
        <v>380</v>
      </c>
      <c r="Q178" s="13">
        <v>356</v>
      </c>
      <c r="R178" s="13">
        <f t="shared" si="94"/>
        <v>338</v>
      </c>
      <c r="S178" s="13">
        <f t="shared" si="94"/>
        <v>294</v>
      </c>
      <c r="T178" s="13">
        <f t="shared" si="94"/>
        <v>268</v>
      </c>
      <c r="U178" s="13">
        <f t="shared" si="94"/>
        <v>239</v>
      </c>
      <c r="V178" s="13">
        <v>193</v>
      </c>
      <c r="W178" s="13">
        <f t="shared" si="94"/>
        <v>157</v>
      </c>
      <c r="X178" s="13">
        <f t="shared" si="94"/>
        <v>123</v>
      </c>
      <c r="Y178" s="13">
        <f t="shared" si="94"/>
        <v>97</v>
      </c>
      <c r="Z178" s="13">
        <v>76</v>
      </c>
      <c r="AA178" s="13">
        <f t="shared" si="94"/>
        <v>55</v>
      </c>
      <c r="AB178" s="13">
        <f t="shared" si="94"/>
        <v>51</v>
      </c>
      <c r="AC178" s="13">
        <f t="shared" si="94"/>
        <v>123</v>
      </c>
      <c r="AD178" s="13">
        <f t="shared" si="94"/>
        <v>100</v>
      </c>
      <c r="AE178" s="13">
        <v>70</v>
      </c>
      <c r="AF178" s="13">
        <v>5</v>
      </c>
      <c r="AG178" s="13">
        <v>372</v>
      </c>
      <c r="AH178" s="13">
        <v>1136</v>
      </c>
    </row>
    <row r="179" spans="1:34" s="3" customFormat="1" ht="14.1" customHeight="1">
      <c r="A179" s="10"/>
      <c r="B179" s="11"/>
      <c r="C179" s="11"/>
      <c r="D179" s="11"/>
      <c r="E179" s="31" t="s">
        <v>530</v>
      </c>
      <c r="F179" s="78">
        <f>SUM(G179:AB179)</f>
        <v>498</v>
      </c>
      <c r="G179" s="13">
        <f>ROUND(G177*0.1,0)</f>
        <v>9</v>
      </c>
      <c r="H179" s="13">
        <f t="shared" ref="H179:AH179" si="95">ROUND(H177*0.1,0)</f>
        <v>8</v>
      </c>
      <c r="I179" s="13">
        <f t="shared" si="95"/>
        <v>8</v>
      </c>
      <c r="J179" s="13">
        <f t="shared" si="95"/>
        <v>9</v>
      </c>
      <c r="K179" s="13">
        <f t="shared" si="95"/>
        <v>8</v>
      </c>
      <c r="L179" s="13">
        <f t="shared" si="95"/>
        <v>43</v>
      </c>
      <c r="M179" s="13">
        <f t="shared" si="95"/>
        <v>18</v>
      </c>
      <c r="N179" s="13">
        <f t="shared" si="95"/>
        <v>55</v>
      </c>
      <c r="O179" s="13">
        <f t="shared" si="95"/>
        <v>19</v>
      </c>
      <c r="P179" s="13">
        <f t="shared" si="95"/>
        <v>46</v>
      </c>
      <c r="Q179" s="13">
        <f t="shared" si="95"/>
        <v>44</v>
      </c>
      <c r="R179" s="13">
        <f t="shared" si="95"/>
        <v>41</v>
      </c>
      <c r="S179" s="13">
        <f t="shared" si="95"/>
        <v>36</v>
      </c>
      <c r="T179" s="13">
        <f t="shared" si="95"/>
        <v>33</v>
      </c>
      <c r="U179" s="13">
        <f t="shared" si="95"/>
        <v>29</v>
      </c>
      <c r="V179" s="13">
        <f t="shared" si="95"/>
        <v>24</v>
      </c>
      <c r="W179" s="13">
        <f t="shared" si="95"/>
        <v>19</v>
      </c>
      <c r="X179" s="13">
        <f t="shared" si="95"/>
        <v>15</v>
      </c>
      <c r="Y179" s="13">
        <f t="shared" si="95"/>
        <v>12</v>
      </c>
      <c r="Z179" s="13">
        <f t="shared" si="95"/>
        <v>9</v>
      </c>
      <c r="AA179" s="13">
        <f t="shared" si="95"/>
        <v>7</v>
      </c>
      <c r="AB179" s="13">
        <f t="shared" si="95"/>
        <v>6</v>
      </c>
      <c r="AC179" s="13">
        <f t="shared" si="95"/>
        <v>15</v>
      </c>
      <c r="AD179" s="13">
        <f t="shared" si="95"/>
        <v>12</v>
      </c>
      <c r="AE179" s="13">
        <f t="shared" si="95"/>
        <v>9</v>
      </c>
      <c r="AF179" s="13">
        <f t="shared" si="95"/>
        <v>1</v>
      </c>
      <c r="AG179" s="13">
        <f t="shared" si="95"/>
        <v>45</v>
      </c>
      <c r="AH179" s="13">
        <f t="shared" si="95"/>
        <v>139</v>
      </c>
    </row>
    <row r="180" spans="1:34" s="3" customFormat="1" ht="14.1" customHeight="1">
      <c r="A180" s="10"/>
      <c r="B180" s="11"/>
      <c r="C180" s="11"/>
      <c r="D180" s="11"/>
      <c r="E180" s="31" t="s">
        <v>531</v>
      </c>
      <c r="F180" s="78">
        <f>SUM(G180:AB180)</f>
        <v>397</v>
      </c>
      <c r="G180" s="13">
        <f>ROUND(G177*0.08,0)</f>
        <v>7</v>
      </c>
      <c r="H180" s="13">
        <f t="shared" ref="H180:AH180" si="96">ROUND(H177*0.08,0)</f>
        <v>7</v>
      </c>
      <c r="I180" s="13">
        <f t="shared" si="96"/>
        <v>7</v>
      </c>
      <c r="J180" s="13">
        <f t="shared" si="96"/>
        <v>7</v>
      </c>
      <c r="K180" s="13">
        <f t="shared" si="96"/>
        <v>7</v>
      </c>
      <c r="L180" s="13">
        <f t="shared" si="96"/>
        <v>34</v>
      </c>
      <c r="M180" s="13">
        <f t="shared" si="96"/>
        <v>14</v>
      </c>
      <c r="N180" s="13">
        <f t="shared" si="96"/>
        <v>44</v>
      </c>
      <c r="O180" s="13">
        <f t="shared" si="96"/>
        <v>15</v>
      </c>
      <c r="P180" s="13">
        <f t="shared" si="96"/>
        <v>37</v>
      </c>
      <c r="Q180" s="13">
        <f t="shared" si="96"/>
        <v>35</v>
      </c>
      <c r="R180" s="13">
        <f t="shared" si="96"/>
        <v>33</v>
      </c>
      <c r="S180" s="13">
        <f t="shared" si="96"/>
        <v>29</v>
      </c>
      <c r="T180" s="13">
        <f t="shared" si="96"/>
        <v>26</v>
      </c>
      <c r="U180" s="13">
        <f t="shared" si="96"/>
        <v>23</v>
      </c>
      <c r="V180" s="13">
        <f t="shared" si="96"/>
        <v>19</v>
      </c>
      <c r="W180" s="13">
        <f t="shared" si="96"/>
        <v>15</v>
      </c>
      <c r="X180" s="13">
        <f t="shared" si="96"/>
        <v>12</v>
      </c>
      <c r="Y180" s="13">
        <f t="shared" si="96"/>
        <v>9</v>
      </c>
      <c r="Z180" s="13">
        <f t="shared" si="96"/>
        <v>7</v>
      </c>
      <c r="AA180" s="13">
        <f t="shared" si="96"/>
        <v>5</v>
      </c>
      <c r="AB180" s="13">
        <f t="shared" si="96"/>
        <v>5</v>
      </c>
      <c r="AC180" s="13">
        <f t="shared" si="96"/>
        <v>12</v>
      </c>
      <c r="AD180" s="13">
        <f t="shared" si="96"/>
        <v>10</v>
      </c>
      <c r="AE180" s="13">
        <f t="shared" si="96"/>
        <v>7</v>
      </c>
      <c r="AF180" s="13">
        <f t="shared" si="96"/>
        <v>1</v>
      </c>
      <c r="AG180" s="13">
        <f t="shared" si="96"/>
        <v>36</v>
      </c>
      <c r="AH180" s="13">
        <f t="shared" si="96"/>
        <v>111</v>
      </c>
    </row>
    <row r="181" spans="1:34" s="3" customFormat="1" ht="14.1" customHeight="1">
      <c r="A181" s="10" t="s">
        <v>171</v>
      </c>
      <c r="B181" s="11" t="s">
        <v>4</v>
      </c>
      <c r="C181" s="11" t="s">
        <v>2</v>
      </c>
      <c r="D181" s="11" t="s">
        <v>8</v>
      </c>
      <c r="E181" s="12" t="s">
        <v>61</v>
      </c>
      <c r="F181" s="13">
        <v>882</v>
      </c>
      <c r="G181" s="13">
        <v>15</v>
      </c>
      <c r="H181" s="13">
        <v>16</v>
      </c>
      <c r="I181" s="13">
        <v>13</v>
      </c>
      <c r="J181" s="13">
        <v>12</v>
      </c>
      <c r="K181" s="13">
        <v>18</v>
      </c>
      <c r="L181" s="13">
        <v>76</v>
      </c>
      <c r="M181" s="13">
        <v>32</v>
      </c>
      <c r="N181" s="13">
        <v>98</v>
      </c>
      <c r="O181" s="13">
        <v>33</v>
      </c>
      <c r="P181" s="13">
        <v>82</v>
      </c>
      <c r="Q181" s="13">
        <v>77</v>
      </c>
      <c r="R181" s="13">
        <v>73</v>
      </c>
      <c r="S181" s="13">
        <v>64</v>
      </c>
      <c r="T181" s="13">
        <v>58</v>
      </c>
      <c r="U181" s="13">
        <v>52</v>
      </c>
      <c r="V181" s="13">
        <v>42</v>
      </c>
      <c r="W181" s="13">
        <v>34</v>
      </c>
      <c r="X181" s="13">
        <v>27</v>
      </c>
      <c r="Y181" s="13">
        <v>21</v>
      </c>
      <c r="Z181" s="13">
        <v>16</v>
      </c>
      <c r="AA181" s="13">
        <v>12</v>
      </c>
      <c r="AB181" s="13">
        <v>11</v>
      </c>
      <c r="AC181" s="20">
        <v>26</v>
      </c>
      <c r="AD181" s="20">
        <v>21</v>
      </c>
      <c r="AE181" s="13">
        <v>15</v>
      </c>
      <c r="AF181" s="13">
        <v>1</v>
      </c>
      <c r="AG181" s="13">
        <v>80</v>
      </c>
      <c r="AH181" s="13">
        <v>246</v>
      </c>
    </row>
    <row r="182" spans="1:34" s="3" customFormat="1" ht="14.1" customHeight="1">
      <c r="A182" s="10"/>
      <c r="B182" s="11"/>
      <c r="C182" s="11"/>
      <c r="D182" s="11"/>
      <c r="E182" s="31" t="s">
        <v>397</v>
      </c>
      <c r="F182" s="78">
        <f>SUM(G182:AB182)</f>
        <v>882</v>
      </c>
      <c r="G182" s="13">
        <v>15</v>
      </c>
      <c r="H182" s="13">
        <v>16</v>
      </c>
      <c r="I182" s="13">
        <v>13</v>
      </c>
      <c r="J182" s="13">
        <v>12</v>
      </c>
      <c r="K182" s="13">
        <v>18</v>
      </c>
      <c r="L182" s="13">
        <v>76</v>
      </c>
      <c r="M182" s="13">
        <v>32</v>
      </c>
      <c r="N182" s="13">
        <v>98</v>
      </c>
      <c r="O182" s="13">
        <v>33</v>
      </c>
      <c r="P182" s="13">
        <v>82</v>
      </c>
      <c r="Q182" s="13">
        <v>77</v>
      </c>
      <c r="R182" s="13">
        <v>73</v>
      </c>
      <c r="S182" s="13">
        <v>64</v>
      </c>
      <c r="T182" s="13">
        <v>58</v>
      </c>
      <c r="U182" s="13">
        <v>52</v>
      </c>
      <c r="V182" s="13">
        <v>42</v>
      </c>
      <c r="W182" s="13">
        <v>34</v>
      </c>
      <c r="X182" s="13">
        <v>27</v>
      </c>
      <c r="Y182" s="13">
        <v>21</v>
      </c>
      <c r="Z182" s="13">
        <v>16</v>
      </c>
      <c r="AA182" s="13">
        <v>12</v>
      </c>
      <c r="AB182" s="13">
        <v>11</v>
      </c>
      <c r="AC182" s="20">
        <v>26</v>
      </c>
      <c r="AD182" s="20">
        <v>21</v>
      </c>
      <c r="AE182" s="13">
        <v>15</v>
      </c>
      <c r="AF182" s="13">
        <v>1</v>
      </c>
      <c r="AG182" s="13">
        <v>80</v>
      </c>
      <c r="AH182" s="13">
        <v>246</v>
      </c>
    </row>
    <row r="183" spans="1:34" s="3" customFormat="1" ht="14.1" customHeight="1">
      <c r="A183" s="33" t="s">
        <v>172</v>
      </c>
      <c r="B183" s="34" t="s">
        <v>4</v>
      </c>
      <c r="C183" s="34" t="s">
        <v>2</v>
      </c>
      <c r="D183" s="34" t="s">
        <v>9</v>
      </c>
      <c r="E183" s="35" t="s">
        <v>62</v>
      </c>
      <c r="F183" s="36">
        <v>14377</v>
      </c>
      <c r="G183" s="36">
        <v>245</v>
      </c>
      <c r="H183" s="36">
        <v>244</v>
      </c>
      <c r="I183" s="36">
        <v>246</v>
      </c>
      <c r="J183" s="36">
        <v>247</v>
      </c>
      <c r="K183" s="36">
        <v>241</v>
      </c>
      <c r="L183" s="36">
        <v>1236</v>
      </c>
      <c r="M183" s="36">
        <v>511</v>
      </c>
      <c r="N183" s="36">
        <v>1597</v>
      </c>
      <c r="O183" s="36">
        <v>544</v>
      </c>
      <c r="P183" s="36">
        <v>1339</v>
      </c>
      <c r="Q183" s="36">
        <v>1258</v>
      </c>
      <c r="R183" s="36">
        <v>1191</v>
      </c>
      <c r="S183" s="36">
        <v>1040</v>
      </c>
      <c r="T183" s="36">
        <v>946</v>
      </c>
      <c r="U183" s="36">
        <v>843</v>
      </c>
      <c r="V183" s="36">
        <v>682</v>
      </c>
      <c r="W183" s="36">
        <v>553</v>
      </c>
      <c r="X183" s="36">
        <v>434</v>
      </c>
      <c r="Y183" s="36">
        <v>340</v>
      </c>
      <c r="Z183" s="36">
        <v>267</v>
      </c>
      <c r="AA183" s="36">
        <v>193</v>
      </c>
      <c r="AB183" s="36">
        <v>180</v>
      </c>
      <c r="AC183" s="37">
        <v>428</v>
      </c>
      <c r="AD183" s="37">
        <v>350</v>
      </c>
      <c r="AE183" s="36">
        <v>246</v>
      </c>
      <c r="AF183" s="36">
        <v>19</v>
      </c>
      <c r="AG183" s="36">
        <v>1312</v>
      </c>
      <c r="AH183" s="36">
        <v>4012</v>
      </c>
    </row>
    <row r="184" spans="1:34" s="3" customFormat="1" ht="14.1" customHeight="1">
      <c r="A184" s="10"/>
      <c r="B184" s="11"/>
      <c r="C184" s="11"/>
      <c r="D184" s="11"/>
      <c r="E184" s="31" t="s">
        <v>398</v>
      </c>
      <c r="F184" s="78">
        <f>SUM(G184:AB184)</f>
        <v>4313</v>
      </c>
      <c r="G184" s="13">
        <f t="shared" ref="G184:AH184" si="97">ROUND(G183*0.3,0)</f>
        <v>74</v>
      </c>
      <c r="H184" s="13">
        <f t="shared" si="97"/>
        <v>73</v>
      </c>
      <c r="I184" s="13">
        <f t="shared" si="97"/>
        <v>74</v>
      </c>
      <c r="J184" s="13">
        <f t="shared" si="97"/>
        <v>74</v>
      </c>
      <c r="K184" s="13">
        <f t="shared" si="97"/>
        <v>72</v>
      </c>
      <c r="L184" s="13">
        <f t="shared" si="97"/>
        <v>371</v>
      </c>
      <c r="M184" s="13">
        <f t="shared" si="97"/>
        <v>153</v>
      </c>
      <c r="N184" s="13">
        <f t="shared" si="97"/>
        <v>479</v>
      </c>
      <c r="O184" s="13">
        <f t="shared" si="97"/>
        <v>163</v>
      </c>
      <c r="P184" s="13">
        <f t="shared" si="97"/>
        <v>402</v>
      </c>
      <c r="Q184" s="13">
        <f t="shared" si="97"/>
        <v>377</v>
      </c>
      <c r="R184" s="13">
        <f t="shared" si="97"/>
        <v>357</v>
      </c>
      <c r="S184" s="13">
        <f t="shared" si="97"/>
        <v>312</v>
      </c>
      <c r="T184" s="13">
        <f t="shared" si="97"/>
        <v>284</v>
      </c>
      <c r="U184" s="13">
        <f t="shared" si="97"/>
        <v>253</v>
      </c>
      <c r="V184" s="13">
        <f t="shared" si="97"/>
        <v>205</v>
      </c>
      <c r="W184" s="13">
        <f t="shared" si="97"/>
        <v>166</v>
      </c>
      <c r="X184" s="13">
        <f t="shared" si="97"/>
        <v>130</v>
      </c>
      <c r="Y184" s="13">
        <f t="shared" si="97"/>
        <v>102</v>
      </c>
      <c r="Z184" s="13">
        <f t="shared" si="97"/>
        <v>80</v>
      </c>
      <c r="AA184" s="13">
        <f t="shared" si="97"/>
        <v>58</v>
      </c>
      <c r="AB184" s="13">
        <f t="shared" si="97"/>
        <v>54</v>
      </c>
      <c r="AC184" s="13">
        <f t="shared" si="97"/>
        <v>128</v>
      </c>
      <c r="AD184" s="13">
        <f t="shared" si="97"/>
        <v>105</v>
      </c>
      <c r="AE184" s="13">
        <f t="shared" si="97"/>
        <v>74</v>
      </c>
      <c r="AF184" s="13">
        <f t="shared" si="97"/>
        <v>6</v>
      </c>
      <c r="AG184" s="13">
        <f t="shared" si="97"/>
        <v>394</v>
      </c>
      <c r="AH184" s="13">
        <f t="shared" si="97"/>
        <v>1204</v>
      </c>
    </row>
    <row r="185" spans="1:34" s="3" customFormat="1" ht="14.1" customHeight="1">
      <c r="A185" s="10"/>
      <c r="B185" s="11"/>
      <c r="C185" s="11"/>
      <c r="D185" s="11"/>
      <c r="E185" s="31" t="s">
        <v>532</v>
      </c>
      <c r="F185" s="78">
        <f>SUM(G185:AB185)</f>
        <v>5895</v>
      </c>
      <c r="G185" s="13">
        <v>100</v>
      </c>
      <c r="H185" s="13">
        <v>101</v>
      </c>
      <c r="I185" s="13">
        <v>101</v>
      </c>
      <c r="J185" s="13">
        <v>102</v>
      </c>
      <c r="K185" s="13">
        <v>99</v>
      </c>
      <c r="L185" s="13">
        <v>506</v>
      </c>
      <c r="M185" s="13">
        <v>209</v>
      </c>
      <c r="N185" s="13">
        <v>655</v>
      </c>
      <c r="O185" s="13">
        <v>224</v>
      </c>
      <c r="P185" s="13">
        <v>547</v>
      </c>
      <c r="Q185" s="13">
        <v>516</v>
      </c>
      <c r="R185" s="13">
        <v>489</v>
      </c>
      <c r="S185" s="13">
        <v>426</v>
      </c>
      <c r="T185" s="13">
        <v>388</v>
      </c>
      <c r="U185" s="13">
        <v>346</v>
      </c>
      <c r="V185" s="13">
        <v>280</v>
      </c>
      <c r="W185" s="13">
        <v>227</v>
      </c>
      <c r="X185" s="13">
        <v>177</v>
      </c>
      <c r="Y185" s="13">
        <v>139</v>
      </c>
      <c r="Z185" s="13">
        <v>111</v>
      </c>
      <c r="AA185" s="13">
        <v>78</v>
      </c>
      <c r="AB185" s="13">
        <v>74</v>
      </c>
      <c r="AC185" s="13">
        <v>176</v>
      </c>
      <c r="AD185" s="13">
        <v>143</v>
      </c>
      <c r="AE185" s="13">
        <v>101</v>
      </c>
      <c r="AF185" s="13">
        <v>8</v>
      </c>
      <c r="AG185" s="13">
        <v>537</v>
      </c>
      <c r="AH185" s="13">
        <v>1644</v>
      </c>
    </row>
    <row r="186" spans="1:34" s="3" customFormat="1" ht="14.1" customHeight="1">
      <c r="A186" s="10"/>
      <c r="B186" s="11"/>
      <c r="C186" s="11"/>
      <c r="D186" s="11"/>
      <c r="E186" s="31" t="s">
        <v>399</v>
      </c>
      <c r="F186" s="78">
        <f>SUM(G186:AB186)</f>
        <v>2444</v>
      </c>
      <c r="G186" s="13">
        <f t="shared" ref="G186:AH186" si="98">ROUND(G183*0.17,0)</f>
        <v>42</v>
      </c>
      <c r="H186" s="13">
        <f t="shared" si="98"/>
        <v>41</v>
      </c>
      <c r="I186" s="13">
        <f t="shared" si="98"/>
        <v>42</v>
      </c>
      <c r="J186" s="13">
        <f t="shared" si="98"/>
        <v>42</v>
      </c>
      <c r="K186" s="13">
        <f t="shared" si="98"/>
        <v>41</v>
      </c>
      <c r="L186" s="13">
        <f t="shared" si="98"/>
        <v>210</v>
      </c>
      <c r="M186" s="13">
        <f t="shared" si="98"/>
        <v>87</v>
      </c>
      <c r="N186" s="13">
        <f t="shared" si="98"/>
        <v>271</v>
      </c>
      <c r="O186" s="13">
        <f t="shared" si="98"/>
        <v>92</v>
      </c>
      <c r="P186" s="13">
        <f t="shared" si="98"/>
        <v>228</v>
      </c>
      <c r="Q186" s="13">
        <f t="shared" si="98"/>
        <v>214</v>
      </c>
      <c r="R186" s="13">
        <f t="shared" si="98"/>
        <v>202</v>
      </c>
      <c r="S186" s="13">
        <f t="shared" si="98"/>
        <v>177</v>
      </c>
      <c r="T186" s="13">
        <f t="shared" si="98"/>
        <v>161</v>
      </c>
      <c r="U186" s="13">
        <f t="shared" si="98"/>
        <v>143</v>
      </c>
      <c r="V186" s="13">
        <f t="shared" si="98"/>
        <v>116</v>
      </c>
      <c r="W186" s="13">
        <f t="shared" si="98"/>
        <v>94</v>
      </c>
      <c r="X186" s="13">
        <f t="shared" si="98"/>
        <v>74</v>
      </c>
      <c r="Y186" s="13">
        <f t="shared" si="98"/>
        <v>58</v>
      </c>
      <c r="Z186" s="13">
        <f t="shared" si="98"/>
        <v>45</v>
      </c>
      <c r="AA186" s="13">
        <f t="shared" si="98"/>
        <v>33</v>
      </c>
      <c r="AB186" s="13">
        <f t="shared" si="98"/>
        <v>31</v>
      </c>
      <c r="AC186" s="13">
        <f t="shared" si="98"/>
        <v>73</v>
      </c>
      <c r="AD186" s="13">
        <f t="shared" si="98"/>
        <v>60</v>
      </c>
      <c r="AE186" s="13">
        <f t="shared" si="98"/>
        <v>42</v>
      </c>
      <c r="AF186" s="13">
        <f t="shared" si="98"/>
        <v>3</v>
      </c>
      <c r="AG186" s="13">
        <f t="shared" si="98"/>
        <v>223</v>
      </c>
      <c r="AH186" s="13">
        <f t="shared" si="98"/>
        <v>682</v>
      </c>
    </row>
    <row r="187" spans="1:34" s="3" customFormat="1" ht="14.1" customHeight="1">
      <c r="A187" s="10"/>
      <c r="B187" s="11"/>
      <c r="C187" s="11"/>
      <c r="D187" s="11"/>
      <c r="E187" s="31" t="s">
        <v>533</v>
      </c>
      <c r="F187" s="78">
        <f>SUM(G187:AB187)</f>
        <v>431</v>
      </c>
      <c r="G187" s="13">
        <v>7</v>
      </c>
      <c r="H187" s="13">
        <v>7</v>
      </c>
      <c r="I187" s="13">
        <v>7</v>
      </c>
      <c r="J187" s="13">
        <v>7</v>
      </c>
      <c r="K187" s="13">
        <v>7</v>
      </c>
      <c r="L187" s="13">
        <v>38</v>
      </c>
      <c r="M187" s="13">
        <v>16</v>
      </c>
      <c r="N187" s="13">
        <v>49</v>
      </c>
      <c r="O187" s="13">
        <v>17</v>
      </c>
      <c r="P187" s="13">
        <v>41</v>
      </c>
      <c r="Q187" s="13">
        <v>38</v>
      </c>
      <c r="R187" s="13">
        <v>35</v>
      </c>
      <c r="S187" s="13">
        <v>31</v>
      </c>
      <c r="T187" s="13">
        <v>28</v>
      </c>
      <c r="U187" s="13">
        <v>25</v>
      </c>
      <c r="V187" s="13">
        <v>20</v>
      </c>
      <c r="W187" s="13">
        <v>16</v>
      </c>
      <c r="X187" s="13">
        <v>13</v>
      </c>
      <c r="Y187" s="13">
        <v>10</v>
      </c>
      <c r="Z187" s="13">
        <v>8</v>
      </c>
      <c r="AA187" s="13">
        <v>6</v>
      </c>
      <c r="AB187" s="13">
        <v>5</v>
      </c>
      <c r="AC187" s="13">
        <v>13</v>
      </c>
      <c r="AD187" s="13">
        <v>10</v>
      </c>
      <c r="AE187" s="13">
        <v>7</v>
      </c>
      <c r="AF187" s="13">
        <v>0</v>
      </c>
      <c r="AG187" s="13">
        <v>39</v>
      </c>
      <c r="AH187" s="13">
        <v>120</v>
      </c>
    </row>
    <row r="188" spans="1:34" s="3" customFormat="1" ht="14.1" customHeight="1">
      <c r="A188" s="10"/>
      <c r="B188" s="11"/>
      <c r="C188" s="11"/>
      <c r="D188" s="11"/>
      <c r="E188" s="31" t="s">
        <v>534</v>
      </c>
      <c r="F188" s="78">
        <f>SUM(G188:AB188)</f>
        <v>1294</v>
      </c>
      <c r="G188" s="13">
        <v>22</v>
      </c>
      <c r="H188" s="13">
        <v>22</v>
      </c>
      <c r="I188" s="13">
        <v>22</v>
      </c>
      <c r="J188" s="13">
        <v>22</v>
      </c>
      <c r="K188" s="13">
        <v>22</v>
      </c>
      <c r="L188" s="13">
        <v>111</v>
      </c>
      <c r="M188" s="13">
        <v>46</v>
      </c>
      <c r="N188" s="13">
        <v>143</v>
      </c>
      <c r="O188" s="13">
        <v>48</v>
      </c>
      <c r="P188" s="13">
        <v>121</v>
      </c>
      <c r="Q188" s="13">
        <v>113</v>
      </c>
      <c r="R188" s="13">
        <v>108</v>
      </c>
      <c r="S188" s="13">
        <v>94</v>
      </c>
      <c r="T188" s="13">
        <v>85</v>
      </c>
      <c r="U188" s="13">
        <v>76</v>
      </c>
      <c r="V188" s="13">
        <v>61</v>
      </c>
      <c r="W188" s="13">
        <v>50</v>
      </c>
      <c r="X188" s="13">
        <v>40</v>
      </c>
      <c r="Y188" s="13">
        <v>31</v>
      </c>
      <c r="Z188" s="13">
        <v>23</v>
      </c>
      <c r="AA188" s="13">
        <v>18</v>
      </c>
      <c r="AB188" s="13">
        <v>16</v>
      </c>
      <c r="AC188" s="13">
        <v>38</v>
      </c>
      <c r="AD188" s="13">
        <v>32</v>
      </c>
      <c r="AE188" s="13">
        <v>22</v>
      </c>
      <c r="AF188" s="13">
        <v>2</v>
      </c>
      <c r="AG188" s="13">
        <v>119</v>
      </c>
      <c r="AH188" s="13">
        <v>362</v>
      </c>
    </row>
    <row r="189" spans="1:34" s="3" customFormat="1" ht="14.1" customHeight="1">
      <c r="A189" s="74" t="s">
        <v>539</v>
      </c>
      <c r="B189" s="69"/>
      <c r="C189" s="69"/>
      <c r="D189" s="69"/>
      <c r="E189" s="72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</row>
    <row r="190" spans="1:34" s="3" customFormat="1" ht="14.1" customHeight="1">
      <c r="A190" s="75" t="s">
        <v>538</v>
      </c>
      <c r="B190" s="11"/>
      <c r="C190" s="11"/>
      <c r="D190" s="11"/>
      <c r="E190" s="31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</row>
    <row r="191" spans="1:34" s="3" customFormat="1" ht="14.1" customHeight="1">
      <c r="B191" s="11"/>
      <c r="C191" s="11"/>
      <c r="D191" s="11"/>
      <c r="E191" s="31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</row>
    <row r="192" spans="1:34" s="3" customFormat="1" ht="14.1" customHeight="1">
      <c r="A192" s="25" t="s">
        <v>535</v>
      </c>
      <c r="B192" s="4"/>
      <c r="C192" s="4"/>
      <c r="D192" s="4"/>
      <c r="M192" s="21"/>
      <c r="N192" s="21"/>
      <c r="O192" s="22"/>
      <c r="AC192" s="5"/>
      <c r="AD192" s="5"/>
      <c r="AE192" s="5"/>
      <c r="AF192" s="6"/>
    </row>
    <row r="193" spans="1:34" s="3" customFormat="1" ht="14.1" customHeight="1" thickBot="1">
      <c r="A193" s="7"/>
      <c r="B193" s="4"/>
      <c r="C193" s="4"/>
      <c r="D193" s="4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5"/>
      <c r="AD193" s="5"/>
      <c r="AE193" s="5"/>
      <c r="AF193" s="8"/>
      <c r="AG193" s="8"/>
      <c r="AH193" s="8"/>
    </row>
    <row r="194" spans="1:34" s="3" customFormat="1" ht="9.75" customHeight="1" thickBot="1">
      <c r="A194" s="86" t="s">
        <v>279</v>
      </c>
      <c r="B194" s="88" t="s">
        <v>280</v>
      </c>
      <c r="C194" s="88" t="s">
        <v>281</v>
      </c>
      <c r="D194" s="88" t="s">
        <v>282</v>
      </c>
      <c r="E194" s="88" t="s">
        <v>283</v>
      </c>
      <c r="F194" s="85" t="s">
        <v>277</v>
      </c>
      <c r="G194" s="79" t="s">
        <v>251</v>
      </c>
      <c r="H194" s="79">
        <v>1</v>
      </c>
      <c r="I194" s="79">
        <v>2</v>
      </c>
      <c r="J194" s="79">
        <v>3</v>
      </c>
      <c r="K194" s="79">
        <v>4</v>
      </c>
      <c r="L194" s="79" t="s">
        <v>264</v>
      </c>
      <c r="M194" s="79" t="s">
        <v>272</v>
      </c>
      <c r="N194" s="79" t="s">
        <v>274</v>
      </c>
      <c r="O194" s="79" t="s">
        <v>273</v>
      </c>
      <c r="P194" s="79" t="s">
        <v>252</v>
      </c>
      <c r="Q194" s="79" t="s">
        <v>253</v>
      </c>
      <c r="R194" s="79" t="s">
        <v>254</v>
      </c>
      <c r="S194" s="79" t="s">
        <v>255</v>
      </c>
      <c r="T194" s="79" t="s">
        <v>256</v>
      </c>
      <c r="U194" s="79" t="s">
        <v>257</v>
      </c>
      <c r="V194" s="79" t="s">
        <v>258</v>
      </c>
      <c r="W194" s="79" t="s">
        <v>259</v>
      </c>
      <c r="X194" s="79" t="s">
        <v>260</v>
      </c>
      <c r="Y194" s="79" t="s">
        <v>261</v>
      </c>
      <c r="Z194" s="79" t="s">
        <v>262</v>
      </c>
      <c r="AA194" s="79" t="s">
        <v>263</v>
      </c>
      <c r="AB194" s="81" t="s">
        <v>133</v>
      </c>
      <c r="AC194" s="58" t="s">
        <v>271</v>
      </c>
      <c r="AD194" s="59"/>
      <c r="AE194" s="83" t="s">
        <v>275</v>
      </c>
      <c r="AF194" s="85" t="s">
        <v>276</v>
      </c>
      <c r="AG194" s="60" t="s">
        <v>267</v>
      </c>
      <c r="AH194" s="61"/>
    </row>
    <row r="195" spans="1:34" s="3" customFormat="1" ht="10.5" customHeight="1" thickBot="1">
      <c r="A195" s="87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2"/>
      <c r="AC195" s="62" t="s">
        <v>277</v>
      </c>
      <c r="AD195" s="63" t="s">
        <v>278</v>
      </c>
      <c r="AE195" s="84"/>
      <c r="AF195" s="80"/>
      <c r="AG195" s="64" t="s">
        <v>265</v>
      </c>
      <c r="AH195" s="64" t="s">
        <v>266</v>
      </c>
    </row>
    <row r="196" spans="1:34" s="3" customFormat="1" ht="14.1" customHeight="1">
      <c r="A196" s="43" t="s">
        <v>173</v>
      </c>
      <c r="B196" s="44" t="s">
        <v>4</v>
      </c>
      <c r="C196" s="44" t="s">
        <v>3</v>
      </c>
      <c r="D196" s="44" t="s">
        <v>0</v>
      </c>
      <c r="E196" s="45" t="s">
        <v>63</v>
      </c>
      <c r="F196" s="46">
        <v>40024</v>
      </c>
      <c r="G196" s="46">
        <v>682</v>
      </c>
      <c r="H196" s="46">
        <v>678</v>
      </c>
      <c r="I196" s="46">
        <v>679</v>
      </c>
      <c r="J196" s="46">
        <v>679</v>
      </c>
      <c r="K196" s="46">
        <v>680</v>
      </c>
      <c r="L196" s="46">
        <v>3441</v>
      </c>
      <c r="M196" s="46">
        <v>1424</v>
      </c>
      <c r="N196" s="46">
        <v>4446</v>
      </c>
      <c r="O196" s="46">
        <v>1513</v>
      </c>
      <c r="P196" s="46">
        <v>3727</v>
      </c>
      <c r="Q196" s="46">
        <v>3501</v>
      </c>
      <c r="R196" s="46">
        <v>3317</v>
      </c>
      <c r="S196" s="46">
        <v>2895</v>
      </c>
      <c r="T196" s="46">
        <v>2634</v>
      </c>
      <c r="U196" s="46">
        <v>2347</v>
      </c>
      <c r="V196" s="46">
        <v>1898</v>
      </c>
      <c r="W196" s="46">
        <v>1540</v>
      </c>
      <c r="X196" s="46">
        <v>1210</v>
      </c>
      <c r="Y196" s="46">
        <v>949</v>
      </c>
      <c r="Z196" s="46">
        <v>743</v>
      </c>
      <c r="AA196" s="46">
        <v>540</v>
      </c>
      <c r="AB196" s="46">
        <v>501</v>
      </c>
      <c r="AC196" s="47">
        <v>1197</v>
      </c>
      <c r="AD196" s="47">
        <v>981</v>
      </c>
      <c r="AE196" s="48">
        <v>685</v>
      </c>
      <c r="AF196" s="46">
        <v>53</v>
      </c>
      <c r="AG196" s="46">
        <v>3652</v>
      </c>
      <c r="AH196" s="46">
        <v>11170</v>
      </c>
    </row>
    <row r="197" spans="1:34" s="3" customFormat="1" ht="14.1" customHeight="1">
      <c r="A197" s="33" t="s">
        <v>174</v>
      </c>
      <c r="B197" s="34" t="s">
        <v>4</v>
      </c>
      <c r="C197" s="34" t="s">
        <v>3</v>
      </c>
      <c r="D197" s="34" t="s">
        <v>1</v>
      </c>
      <c r="E197" s="35" t="s">
        <v>63</v>
      </c>
      <c r="F197" s="36">
        <v>4216</v>
      </c>
      <c r="G197" s="36">
        <v>72</v>
      </c>
      <c r="H197" s="36">
        <v>71</v>
      </c>
      <c r="I197" s="36">
        <v>70</v>
      </c>
      <c r="J197" s="36">
        <v>74</v>
      </c>
      <c r="K197" s="36">
        <v>70</v>
      </c>
      <c r="L197" s="36">
        <v>363</v>
      </c>
      <c r="M197" s="36">
        <v>150</v>
      </c>
      <c r="N197" s="36">
        <v>468</v>
      </c>
      <c r="O197" s="36">
        <v>160</v>
      </c>
      <c r="P197" s="36">
        <v>393</v>
      </c>
      <c r="Q197" s="36">
        <v>369</v>
      </c>
      <c r="R197" s="36">
        <v>349</v>
      </c>
      <c r="S197" s="36">
        <v>306</v>
      </c>
      <c r="T197" s="36">
        <v>277</v>
      </c>
      <c r="U197" s="36">
        <v>247</v>
      </c>
      <c r="V197" s="36">
        <v>200</v>
      </c>
      <c r="W197" s="36">
        <v>162</v>
      </c>
      <c r="X197" s="36">
        <v>127</v>
      </c>
      <c r="Y197" s="36">
        <v>100</v>
      </c>
      <c r="Z197" s="36">
        <v>78</v>
      </c>
      <c r="AA197" s="36">
        <v>57</v>
      </c>
      <c r="AB197" s="36">
        <v>53</v>
      </c>
      <c r="AC197" s="37">
        <v>127</v>
      </c>
      <c r="AD197" s="37">
        <v>104</v>
      </c>
      <c r="AE197" s="36">
        <v>72</v>
      </c>
      <c r="AF197" s="36">
        <v>6</v>
      </c>
      <c r="AG197" s="36">
        <v>385</v>
      </c>
      <c r="AH197" s="36">
        <v>1177</v>
      </c>
    </row>
    <row r="198" spans="1:34" s="3" customFormat="1" ht="14.1" customHeight="1">
      <c r="A198" s="10"/>
      <c r="B198" s="11"/>
      <c r="C198" s="11"/>
      <c r="D198" s="11"/>
      <c r="E198" s="32" t="s">
        <v>402</v>
      </c>
      <c r="F198" s="78">
        <f>F197</f>
        <v>4216</v>
      </c>
      <c r="G198" s="13">
        <f t="shared" ref="G198:AH198" si="99">G197</f>
        <v>72</v>
      </c>
      <c r="H198" s="13">
        <f t="shared" si="99"/>
        <v>71</v>
      </c>
      <c r="I198" s="13">
        <f t="shared" si="99"/>
        <v>70</v>
      </c>
      <c r="J198" s="13">
        <f t="shared" si="99"/>
        <v>74</v>
      </c>
      <c r="K198" s="13">
        <f t="shared" si="99"/>
        <v>70</v>
      </c>
      <c r="L198" s="13">
        <f t="shared" si="99"/>
        <v>363</v>
      </c>
      <c r="M198" s="13">
        <f t="shared" si="99"/>
        <v>150</v>
      </c>
      <c r="N198" s="13">
        <f t="shared" si="99"/>
        <v>468</v>
      </c>
      <c r="O198" s="13">
        <f t="shared" si="99"/>
        <v>160</v>
      </c>
      <c r="P198" s="13">
        <f t="shared" si="99"/>
        <v>393</v>
      </c>
      <c r="Q198" s="13">
        <f t="shared" si="99"/>
        <v>369</v>
      </c>
      <c r="R198" s="13">
        <f t="shared" si="99"/>
        <v>349</v>
      </c>
      <c r="S198" s="13">
        <f t="shared" si="99"/>
        <v>306</v>
      </c>
      <c r="T198" s="13">
        <f t="shared" si="99"/>
        <v>277</v>
      </c>
      <c r="U198" s="13">
        <f t="shared" si="99"/>
        <v>247</v>
      </c>
      <c r="V198" s="13">
        <f t="shared" si="99"/>
        <v>200</v>
      </c>
      <c r="W198" s="13">
        <f t="shared" si="99"/>
        <v>162</v>
      </c>
      <c r="X198" s="13">
        <f t="shared" si="99"/>
        <v>127</v>
      </c>
      <c r="Y198" s="13">
        <f t="shared" si="99"/>
        <v>100</v>
      </c>
      <c r="Z198" s="13">
        <f t="shared" si="99"/>
        <v>78</v>
      </c>
      <c r="AA198" s="13">
        <f t="shared" si="99"/>
        <v>57</v>
      </c>
      <c r="AB198" s="13">
        <f t="shared" si="99"/>
        <v>53</v>
      </c>
      <c r="AC198" s="13">
        <f t="shared" si="99"/>
        <v>127</v>
      </c>
      <c r="AD198" s="13">
        <f t="shared" si="99"/>
        <v>104</v>
      </c>
      <c r="AE198" s="13">
        <f t="shared" si="99"/>
        <v>72</v>
      </c>
      <c r="AF198" s="13">
        <f t="shared" si="99"/>
        <v>6</v>
      </c>
      <c r="AG198" s="13">
        <f t="shared" si="99"/>
        <v>385</v>
      </c>
      <c r="AH198" s="13">
        <f t="shared" si="99"/>
        <v>1177</v>
      </c>
    </row>
    <row r="199" spans="1:34" s="3" customFormat="1" ht="14.1" customHeight="1">
      <c r="A199" s="33" t="s">
        <v>175</v>
      </c>
      <c r="B199" s="34" t="s">
        <v>4</v>
      </c>
      <c r="C199" s="34" t="s">
        <v>3</v>
      </c>
      <c r="D199" s="34" t="s">
        <v>2</v>
      </c>
      <c r="E199" s="35" t="s">
        <v>64</v>
      </c>
      <c r="F199" s="36">
        <v>4477</v>
      </c>
      <c r="G199" s="36">
        <v>75</v>
      </c>
      <c r="H199" s="36">
        <v>76</v>
      </c>
      <c r="I199" s="36">
        <v>77</v>
      </c>
      <c r="J199" s="36">
        <v>78</v>
      </c>
      <c r="K199" s="36">
        <v>74</v>
      </c>
      <c r="L199" s="36">
        <v>385</v>
      </c>
      <c r="M199" s="36">
        <v>159</v>
      </c>
      <c r="N199" s="36">
        <v>497</v>
      </c>
      <c r="O199" s="36">
        <v>170</v>
      </c>
      <c r="P199" s="36">
        <v>417</v>
      </c>
      <c r="Q199" s="36">
        <v>392</v>
      </c>
      <c r="R199" s="36">
        <v>371</v>
      </c>
      <c r="S199" s="36">
        <v>324</v>
      </c>
      <c r="T199" s="36">
        <v>295</v>
      </c>
      <c r="U199" s="36">
        <v>263</v>
      </c>
      <c r="V199" s="36">
        <v>212</v>
      </c>
      <c r="W199" s="36">
        <v>172</v>
      </c>
      <c r="X199" s="36">
        <v>135</v>
      </c>
      <c r="Y199" s="36">
        <v>106</v>
      </c>
      <c r="Z199" s="36">
        <v>83</v>
      </c>
      <c r="AA199" s="36">
        <v>60</v>
      </c>
      <c r="AB199" s="36">
        <v>56</v>
      </c>
      <c r="AC199" s="37">
        <v>134</v>
      </c>
      <c r="AD199" s="37">
        <v>110</v>
      </c>
      <c r="AE199" s="36">
        <v>76</v>
      </c>
      <c r="AF199" s="36">
        <v>6</v>
      </c>
      <c r="AG199" s="36">
        <v>409</v>
      </c>
      <c r="AH199" s="36">
        <v>1249</v>
      </c>
    </row>
    <row r="200" spans="1:34" s="3" customFormat="1" ht="14.1" customHeight="1">
      <c r="A200" s="10"/>
      <c r="B200" s="11"/>
      <c r="C200" s="11"/>
      <c r="D200" s="11"/>
      <c r="E200" s="32" t="s">
        <v>403</v>
      </c>
      <c r="F200" s="78">
        <f>F199</f>
        <v>4477</v>
      </c>
      <c r="G200" s="13">
        <f t="shared" ref="G200:AH200" si="100">G199</f>
        <v>75</v>
      </c>
      <c r="H200" s="13">
        <f t="shared" si="100"/>
        <v>76</v>
      </c>
      <c r="I200" s="13">
        <f t="shared" si="100"/>
        <v>77</v>
      </c>
      <c r="J200" s="13">
        <f t="shared" si="100"/>
        <v>78</v>
      </c>
      <c r="K200" s="13">
        <f t="shared" si="100"/>
        <v>74</v>
      </c>
      <c r="L200" s="13">
        <f t="shared" si="100"/>
        <v>385</v>
      </c>
      <c r="M200" s="13">
        <f t="shared" si="100"/>
        <v>159</v>
      </c>
      <c r="N200" s="13">
        <f t="shared" si="100"/>
        <v>497</v>
      </c>
      <c r="O200" s="13">
        <f t="shared" si="100"/>
        <v>170</v>
      </c>
      <c r="P200" s="13">
        <f t="shared" si="100"/>
        <v>417</v>
      </c>
      <c r="Q200" s="13">
        <f t="shared" si="100"/>
        <v>392</v>
      </c>
      <c r="R200" s="13">
        <f t="shared" si="100"/>
        <v>371</v>
      </c>
      <c r="S200" s="13">
        <f t="shared" si="100"/>
        <v>324</v>
      </c>
      <c r="T200" s="13">
        <f t="shared" si="100"/>
        <v>295</v>
      </c>
      <c r="U200" s="13">
        <f t="shared" si="100"/>
        <v>263</v>
      </c>
      <c r="V200" s="13">
        <f t="shared" si="100"/>
        <v>212</v>
      </c>
      <c r="W200" s="13">
        <f t="shared" si="100"/>
        <v>172</v>
      </c>
      <c r="X200" s="13">
        <f t="shared" si="100"/>
        <v>135</v>
      </c>
      <c r="Y200" s="13">
        <f t="shared" si="100"/>
        <v>106</v>
      </c>
      <c r="Z200" s="13">
        <f t="shared" si="100"/>
        <v>83</v>
      </c>
      <c r="AA200" s="13">
        <f t="shared" si="100"/>
        <v>60</v>
      </c>
      <c r="AB200" s="13">
        <f t="shared" si="100"/>
        <v>56</v>
      </c>
      <c r="AC200" s="13">
        <f t="shared" si="100"/>
        <v>134</v>
      </c>
      <c r="AD200" s="13">
        <f t="shared" si="100"/>
        <v>110</v>
      </c>
      <c r="AE200" s="13">
        <f t="shared" si="100"/>
        <v>76</v>
      </c>
      <c r="AF200" s="13">
        <f t="shared" si="100"/>
        <v>6</v>
      </c>
      <c r="AG200" s="13">
        <f t="shared" si="100"/>
        <v>409</v>
      </c>
      <c r="AH200" s="13">
        <f t="shared" si="100"/>
        <v>1249</v>
      </c>
    </row>
    <row r="201" spans="1:34" s="3" customFormat="1" ht="14.1" customHeight="1">
      <c r="A201" s="33" t="s">
        <v>176</v>
      </c>
      <c r="B201" s="34" t="s">
        <v>4</v>
      </c>
      <c r="C201" s="34" t="s">
        <v>3</v>
      </c>
      <c r="D201" s="34" t="s">
        <v>3</v>
      </c>
      <c r="E201" s="35" t="s">
        <v>65</v>
      </c>
      <c r="F201" s="36">
        <v>4637</v>
      </c>
      <c r="G201" s="36">
        <v>79</v>
      </c>
      <c r="H201" s="36">
        <v>78</v>
      </c>
      <c r="I201" s="36">
        <v>80</v>
      </c>
      <c r="J201" s="36">
        <v>76</v>
      </c>
      <c r="K201" s="36">
        <v>81</v>
      </c>
      <c r="L201" s="36">
        <v>399</v>
      </c>
      <c r="M201" s="36">
        <v>165</v>
      </c>
      <c r="N201" s="36">
        <v>515</v>
      </c>
      <c r="O201" s="36">
        <v>175</v>
      </c>
      <c r="P201" s="36">
        <v>432</v>
      </c>
      <c r="Q201" s="36">
        <v>406</v>
      </c>
      <c r="R201" s="36">
        <v>384</v>
      </c>
      <c r="S201" s="36">
        <v>335</v>
      </c>
      <c r="T201" s="36">
        <v>305</v>
      </c>
      <c r="U201" s="36">
        <v>272</v>
      </c>
      <c r="V201" s="36">
        <v>220</v>
      </c>
      <c r="W201" s="36">
        <v>178</v>
      </c>
      <c r="X201" s="36">
        <v>140</v>
      </c>
      <c r="Y201" s="36">
        <v>110</v>
      </c>
      <c r="Z201" s="36">
        <v>86</v>
      </c>
      <c r="AA201" s="36">
        <v>63</v>
      </c>
      <c r="AB201" s="36">
        <v>58</v>
      </c>
      <c r="AC201" s="37">
        <v>139</v>
      </c>
      <c r="AD201" s="37">
        <v>114</v>
      </c>
      <c r="AE201" s="36">
        <v>79</v>
      </c>
      <c r="AF201" s="36">
        <v>6</v>
      </c>
      <c r="AG201" s="36">
        <v>423</v>
      </c>
      <c r="AH201" s="36">
        <v>1294</v>
      </c>
    </row>
    <row r="202" spans="1:34" s="3" customFormat="1" ht="14.1" customHeight="1">
      <c r="A202" s="10"/>
      <c r="B202" s="11"/>
      <c r="C202" s="11"/>
      <c r="D202" s="11"/>
      <c r="E202" s="32" t="s">
        <v>404</v>
      </c>
      <c r="F202" s="78">
        <f>F201</f>
        <v>4637</v>
      </c>
      <c r="G202" s="13">
        <f t="shared" ref="G202:AH202" si="101">G201</f>
        <v>79</v>
      </c>
      <c r="H202" s="13">
        <f t="shared" si="101"/>
        <v>78</v>
      </c>
      <c r="I202" s="13">
        <f t="shared" si="101"/>
        <v>80</v>
      </c>
      <c r="J202" s="13">
        <f t="shared" si="101"/>
        <v>76</v>
      </c>
      <c r="K202" s="13">
        <f t="shared" si="101"/>
        <v>81</v>
      </c>
      <c r="L202" s="13">
        <f t="shared" si="101"/>
        <v>399</v>
      </c>
      <c r="M202" s="13">
        <f t="shared" si="101"/>
        <v>165</v>
      </c>
      <c r="N202" s="13">
        <f t="shared" si="101"/>
        <v>515</v>
      </c>
      <c r="O202" s="13">
        <f t="shared" si="101"/>
        <v>175</v>
      </c>
      <c r="P202" s="13">
        <f t="shared" si="101"/>
        <v>432</v>
      </c>
      <c r="Q202" s="13">
        <f t="shared" si="101"/>
        <v>406</v>
      </c>
      <c r="R202" s="13">
        <f t="shared" si="101"/>
        <v>384</v>
      </c>
      <c r="S202" s="13">
        <f t="shared" si="101"/>
        <v>335</v>
      </c>
      <c r="T202" s="13">
        <f t="shared" si="101"/>
        <v>305</v>
      </c>
      <c r="U202" s="13">
        <f t="shared" si="101"/>
        <v>272</v>
      </c>
      <c r="V202" s="13">
        <f t="shared" si="101"/>
        <v>220</v>
      </c>
      <c r="W202" s="13">
        <f t="shared" si="101"/>
        <v>178</v>
      </c>
      <c r="X202" s="13">
        <f t="shared" si="101"/>
        <v>140</v>
      </c>
      <c r="Y202" s="13">
        <f t="shared" si="101"/>
        <v>110</v>
      </c>
      <c r="Z202" s="13">
        <f t="shared" si="101"/>
        <v>86</v>
      </c>
      <c r="AA202" s="13">
        <f t="shared" si="101"/>
        <v>63</v>
      </c>
      <c r="AB202" s="13">
        <f t="shared" si="101"/>
        <v>58</v>
      </c>
      <c r="AC202" s="13">
        <f t="shared" si="101"/>
        <v>139</v>
      </c>
      <c r="AD202" s="13">
        <f t="shared" si="101"/>
        <v>114</v>
      </c>
      <c r="AE202" s="13">
        <f t="shared" si="101"/>
        <v>79</v>
      </c>
      <c r="AF202" s="13">
        <f t="shared" si="101"/>
        <v>6</v>
      </c>
      <c r="AG202" s="13">
        <f t="shared" si="101"/>
        <v>423</v>
      </c>
      <c r="AH202" s="13">
        <f t="shared" si="101"/>
        <v>1294</v>
      </c>
    </row>
    <row r="203" spans="1:34" s="3" customFormat="1" ht="14.1" customHeight="1">
      <c r="A203" s="33" t="s">
        <v>177</v>
      </c>
      <c r="B203" s="34" t="s">
        <v>4</v>
      </c>
      <c r="C203" s="34" t="s">
        <v>3</v>
      </c>
      <c r="D203" s="34" t="s">
        <v>4</v>
      </c>
      <c r="E203" s="35" t="s">
        <v>66</v>
      </c>
      <c r="F203" s="36">
        <v>863</v>
      </c>
      <c r="G203" s="36">
        <v>15</v>
      </c>
      <c r="H203" s="36">
        <v>14</v>
      </c>
      <c r="I203" s="36">
        <v>16</v>
      </c>
      <c r="J203" s="36">
        <v>16</v>
      </c>
      <c r="K203" s="36">
        <v>13</v>
      </c>
      <c r="L203" s="36">
        <v>74</v>
      </c>
      <c r="M203" s="36">
        <v>30</v>
      </c>
      <c r="N203" s="36">
        <v>96</v>
      </c>
      <c r="O203" s="36">
        <v>33</v>
      </c>
      <c r="P203" s="36">
        <v>80</v>
      </c>
      <c r="Q203" s="36">
        <v>75</v>
      </c>
      <c r="R203" s="36">
        <v>72</v>
      </c>
      <c r="S203" s="36">
        <v>62</v>
      </c>
      <c r="T203" s="36">
        <v>57</v>
      </c>
      <c r="U203" s="36">
        <v>51</v>
      </c>
      <c r="V203" s="36">
        <v>41</v>
      </c>
      <c r="W203" s="36">
        <v>33</v>
      </c>
      <c r="X203" s="36">
        <v>26</v>
      </c>
      <c r="Y203" s="36">
        <v>20</v>
      </c>
      <c r="Z203" s="36">
        <v>16</v>
      </c>
      <c r="AA203" s="36">
        <v>12</v>
      </c>
      <c r="AB203" s="36">
        <v>11</v>
      </c>
      <c r="AC203" s="37">
        <v>26</v>
      </c>
      <c r="AD203" s="37">
        <v>21</v>
      </c>
      <c r="AE203" s="36">
        <v>15</v>
      </c>
      <c r="AF203" s="36">
        <v>1</v>
      </c>
      <c r="AG203" s="36">
        <v>79</v>
      </c>
      <c r="AH203" s="36">
        <v>241</v>
      </c>
    </row>
    <row r="204" spans="1:34" s="3" customFormat="1" ht="14.1" customHeight="1">
      <c r="A204" s="10"/>
      <c r="B204" s="11"/>
      <c r="C204" s="11"/>
      <c r="D204" s="11"/>
      <c r="E204" s="32" t="s">
        <v>405</v>
      </c>
      <c r="F204" s="78">
        <v>291</v>
      </c>
      <c r="G204" s="13">
        <f t="shared" ref="G204:AH204" si="102">ROUND(G203*0.34,0)</f>
        <v>5</v>
      </c>
      <c r="H204" s="13">
        <f t="shared" si="102"/>
        <v>5</v>
      </c>
      <c r="I204" s="13">
        <f t="shared" si="102"/>
        <v>5</v>
      </c>
      <c r="J204" s="13">
        <f t="shared" si="102"/>
        <v>5</v>
      </c>
      <c r="K204" s="13">
        <f t="shared" si="102"/>
        <v>4</v>
      </c>
      <c r="L204" s="13">
        <f t="shared" si="102"/>
        <v>25</v>
      </c>
      <c r="M204" s="13">
        <f t="shared" si="102"/>
        <v>10</v>
      </c>
      <c r="N204" s="13">
        <f t="shared" si="102"/>
        <v>33</v>
      </c>
      <c r="O204" s="13">
        <f t="shared" si="102"/>
        <v>11</v>
      </c>
      <c r="P204" s="13">
        <f t="shared" si="102"/>
        <v>27</v>
      </c>
      <c r="Q204" s="13">
        <f t="shared" si="102"/>
        <v>26</v>
      </c>
      <c r="R204" s="13">
        <f t="shared" si="102"/>
        <v>24</v>
      </c>
      <c r="S204" s="13">
        <f t="shared" si="102"/>
        <v>21</v>
      </c>
      <c r="T204" s="13">
        <f t="shared" si="102"/>
        <v>19</v>
      </c>
      <c r="U204" s="13">
        <f t="shared" si="102"/>
        <v>17</v>
      </c>
      <c r="V204" s="13">
        <f t="shared" si="102"/>
        <v>14</v>
      </c>
      <c r="W204" s="13">
        <f t="shared" si="102"/>
        <v>11</v>
      </c>
      <c r="X204" s="13">
        <f t="shared" si="102"/>
        <v>9</v>
      </c>
      <c r="Y204" s="13">
        <f t="shared" si="102"/>
        <v>7</v>
      </c>
      <c r="Z204" s="13">
        <f t="shared" si="102"/>
        <v>5</v>
      </c>
      <c r="AA204" s="13">
        <f t="shared" si="102"/>
        <v>4</v>
      </c>
      <c r="AB204" s="13">
        <f t="shared" si="102"/>
        <v>4</v>
      </c>
      <c r="AC204" s="13">
        <f t="shared" si="102"/>
        <v>9</v>
      </c>
      <c r="AD204" s="13">
        <f t="shared" si="102"/>
        <v>7</v>
      </c>
      <c r="AE204" s="13">
        <f t="shared" si="102"/>
        <v>5</v>
      </c>
      <c r="AF204" s="13">
        <f t="shared" si="102"/>
        <v>0</v>
      </c>
      <c r="AG204" s="13">
        <f t="shared" si="102"/>
        <v>27</v>
      </c>
      <c r="AH204" s="13">
        <f t="shared" si="102"/>
        <v>82</v>
      </c>
    </row>
    <row r="205" spans="1:34" s="3" customFormat="1" ht="14.1" customHeight="1">
      <c r="A205" s="10"/>
      <c r="B205" s="11"/>
      <c r="C205" s="11"/>
      <c r="D205" s="11"/>
      <c r="E205" s="32" t="s">
        <v>406</v>
      </c>
      <c r="F205" s="78">
        <v>572</v>
      </c>
      <c r="G205" s="13">
        <f t="shared" ref="G205:AH205" si="103">ROUND(G203*0.66,0)</f>
        <v>10</v>
      </c>
      <c r="H205" s="13">
        <f t="shared" si="103"/>
        <v>9</v>
      </c>
      <c r="I205" s="13">
        <f t="shared" si="103"/>
        <v>11</v>
      </c>
      <c r="J205" s="13">
        <f t="shared" si="103"/>
        <v>11</v>
      </c>
      <c r="K205" s="13">
        <f t="shared" si="103"/>
        <v>9</v>
      </c>
      <c r="L205" s="13">
        <f t="shared" si="103"/>
        <v>49</v>
      </c>
      <c r="M205" s="13">
        <f t="shared" si="103"/>
        <v>20</v>
      </c>
      <c r="N205" s="13">
        <f t="shared" si="103"/>
        <v>63</v>
      </c>
      <c r="O205" s="13">
        <f t="shared" si="103"/>
        <v>22</v>
      </c>
      <c r="P205" s="13">
        <f t="shared" si="103"/>
        <v>53</v>
      </c>
      <c r="Q205" s="13">
        <v>49</v>
      </c>
      <c r="R205" s="13">
        <f t="shared" si="103"/>
        <v>48</v>
      </c>
      <c r="S205" s="13">
        <f t="shared" si="103"/>
        <v>41</v>
      </c>
      <c r="T205" s="13">
        <f t="shared" si="103"/>
        <v>38</v>
      </c>
      <c r="U205" s="13">
        <f t="shared" si="103"/>
        <v>34</v>
      </c>
      <c r="V205" s="13">
        <f t="shared" si="103"/>
        <v>27</v>
      </c>
      <c r="W205" s="13">
        <f t="shared" si="103"/>
        <v>22</v>
      </c>
      <c r="X205" s="13">
        <f t="shared" si="103"/>
        <v>17</v>
      </c>
      <c r="Y205" s="13">
        <f t="shared" si="103"/>
        <v>13</v>
      </c>
      <c r="Z205" s="13">
        <f t="shared" si="103"/>
        <v>11</v>
      </c>
      <c r="AA205" s="13">
        <f t="shared" si="103"/>
        <v>8</v>
      </c>
      <c r="AB205" s="13">
        <f t="shared" si="103"/>
        <v>7</v>
      </c>
      <c r="AC205" s="13">
        <f t="shared" si="103"/>
        <v>17</v>
      </c>
      <c r="AD205" s="13">
        <f t="shared" si="103"/>
        <v>14</v>
      </c>
      <c r="AE205" s="13">
        <f t="shared" si="103"/>
        <v>10</v>
      </c>
      <c r="AF205" s="13">
        <f t="shared" si="103"/>
        <v>1</v>
      </c>
      <c r="AG205" s="13">
        <f t="shared" si="103"/>
        <v>52</v>
      </c>
      <c r="AH205" s="13">
        <f t="shared" si="103"/>
        <v>159</v>
      </c>
    </row>
    <row r="206" spans="1:34" s="3" customFormat="1" ht="14.1" customHeight="1">
      <c r="A206" s="33" t="s">
        <v>178</v>
      </c>
      <c r="B206" s="34" t="s">
        <v>4</v>
      </c>
      <c r="C206" s="34" t="s">
        <v>3</v>
      </c>
      <c r="D206" s="34" t="s">
        <v>5</v>
      </c>
      <c r="E206" s="35" t="s">
        <v>67</v>
      </c>
      <c r="F206" s="36">
        <v>4788</v>
      </c>
      <c r="G206" s="36">
        <v>82</v>
      </c>
      <c r="H206" s="36">
        <v>81</v>
      </c>
      <c r="I206" s="36">
        <v>79</v>
      </c>
      <c r="J206" s="36">
        <v>79</v>
      </c>
      <c r="K206" s="36">
        <v>84</v>
      </c>
      <c r="L206" s="36">
        <v>412</v>
      </c>
      <c r="M206" s="36">
        <v>171</v>
      </c>
      <c r="N206" s="36">
        <v>531</v>
      </c>
      <c r="O206" s="36">
        <v>181</v>
      </c>
      <c r="P206" s="36">
        <v>446</v>
      </c>
      <c r="Q206" s="36">
        <v>419</v>
      </c>
      <c r="R206" s="36">
        <v>397</v>
      </c>
      <c r="S206" s="36">
        <v>346</v>
      </c>
      <c r="T206" s="36">
        <v>315</v>
      </c>
      <c r="U206" s="36">
        <v>281</v>
      </c>
      <c r="V206" s="36">
        <v>227</v>
      </c>
      <c r="W206" s="36">
        <v>184</v>
      </c>
      <c r="X206" s="36">
        <v>145</v>
      </c>
      <c r="Y206" s="36">
        <v>114</v>
      </c>
      <c r="Z206" s="36">
        <v>89</v>
      </c>
      <c r="AA206" s="36">
        <v>65</v>
      </c>
      <c r="AB206" s="36">
        <v>60</v>
      </c>
      <c r="AC206" s="37">
        <v>144</v>
      </c>
      <c r="AD206" s="37">
        <v>118</v>
      </c>
      <c r="AE206" s="36">
        <v>83</v>
      </c>
      <c r="AF206" s="36">
        <v>6</v>
      </c>
      <c r="AG206" s="36">
        <v>437</v>
      </c>
      <c r="AH206" s="36">
        <v>1336</v>
      </c>
    </row>
    <row r="207" spans="1:34" s="3" customFormat="1" ht="14.1" customHeight="1">
      <c r="A207" s="10"/>
      <c r="B207" s="11"/>
      <c r="C207" s="11"/>
      <c r="D207" s="11"/>
      <c r="E207" s="30" t="s">
        <v>407</v>
      </c>
      <c r="F207" s="78">
        <f>F206</f>
        <v>4788</v>
      </c>
      <c r="G207" s="13">
        <f t="shared" ref="G207:AH207" si="104">G206</f>
        <v>82</v>
      </c>
      <c r="H207" s="13">
        <f t="shared" si="104"/>
        <v>81</v>
      </c>
      <c r="I207" s="13">
        <f t="shared" si="104"/>
        <v>79</v>
      </c>
      <c r="J207" s="13">
        <f t="shared" si="104"/>
        <v>79</v>
      </c>
      <c r="K207" s="13">
        <f t="shared" si="104"/>
        <v>84</v>
      </c>
      <c r="L207" s="13">
        <f t="shared" si="104"/>
        <v>412</v>
      </c>
      <c r="M207" s="13">
        <f t="shared" si="104"/>
        <v>171</v>
      </c>
      <c r="N207" s="13">
        <f t="shared" si="104"/>
        <v>531</v>
      </c>
      <c r="O207" s="13">
        <f t="shared" si="104"/>
        <v>181</v>
      </c>
      <c r="P207" s="13">
        <f t="shared" si="104"/>
        <v>446</v>
      </c>
      <c r="Q207" s="13">
        <f t="shared" si="104"/>
        <v>419</v>
      </c>
      <c r="R207" s="13">
        <f t="shared" si="104"/>
        <v>397</v>
      </c>
      <c r="S207" s="13">
        <f t="shared" si="104"/>
        <v>346</v>
      </c>
      <c r="T207" s="13">
        <f t="shared" si="104"/>
        <v>315</v>
      </c>
      <c r="U207" s="13">
        <f t="shared" si="104"/>
        <v>281</v>
      </c>
      <c r="V207" s="13">
        <f t="shared" si="104"/>
        <v>227</v>
      </c>
      <c r="W207" s="13">
        <f t="shared" si="104"/>
        <v>184</v>
      </c>
      <c r="X207" s="13">
        <f t="shared" si="104"/>
        <v>145</v>
      </c>
      <c r="Y207" s="13">
        <f t="shared" si="104"/>
        <v>114</v>
      </c>
      <c r="Z207" s="13">
        <f t="shared" si="104"/>
        <v>89</v>
      </c>
      <c r="AA207" s="13">
        <f t="shared" si="104"/>
        <v>65</v>
      </c>
      <c r="AB207" s="13">
        <f t="shared" si="104"/>
        <v>60</v>
      </c>
      <c r="AC207" s="13">
        <f t="shared" si="104"/>
        <v>144</v>
      </c>
      <c r="AD207" s="13">
        <f t="shared" si="104"/>
        <v>118</v>
      </c>
      <c r="AE207" s="13">
        <f t="shared" si="104"/>
        <v>83</v>
      </c>
      <c r="AF207" s="13">
        <f t="shared" si="104"/>
        <v>6</v>
      </c>
      <c r="AG207" s="13">
        <f t="shared" si="104"/>
        <v>437</v>
      </c>
      <c r="AH207" s="13">
        <f t="shared" si="104"/>
        <v>1336</v>
      </c>
    </row>
    <row r="208" spans="1:34" s="3" customFormat="1" ht="14.1" customHeight="1">
      <c r="A208" s="33" t="s">
        <v>179</v>
      </c>
      <c r="B208" s="34" t="s">
        <v>4</v>
      </c>
      <c r="C208" s="34" t="s">
        <v>3</v>
      </c>
      <c r="D208" s="34" t="s">
        <v>6</v>
      </c>
      <c r="E208" s="35" t="s">
        <v>68</v>
      </c>
      <c r="F208" s="36">
        <v>982</v>
      </c>
      <c r="G208" s="36">
        <v>17</v>
      </c>
      <c r="H208" s="36">
        <v>18</v>
      </c>
      <c r="I208" s="36">
        <v>16</v>
      </c>
      <c r="J208" s="36">
        <v>18</v>
      </c>
      <c r="K208" s="36">
        <v>15</v>
      </c>
      <c r="L208" s="36">
        <v>84</v>
      </c>
      <c r="M208" s="36">
        <v>35</v>
      </c>
      <c r="N208" s="36">
        <v>108</v>
      </c>
      <c r="O208" s="36">
        <v>38</v>
      </c>
      <c r="P208" s="36">
        <v>91</v>
      </c>
      <c r="Q208" s="36">
        <v>86</v>
      </c>
      <c r="R208" s="36">
        <v>81</v>
      </c>
      <c r="S208" s="36">
        <v>71</v>
      </c>
      <c r="T208" s="36">
        <v>65</v>
      </c>
      <c r="U208" s="36">
        <v>58</v>
      </c>
      <c r="V208" s="36">
        <v>47</v>
      </c>
      <c r="W208" s="36">
        <v>38</v>
      </c>
      <c r="X208" s="36">
        <v>30</v>
      </c>
      <c r="Y208" s="36">
        <v>23</v>
      </c>
      <c r="Z208" s="36">
        <v>18</v>
      </c>
      <c r="AA208" s="36">
        <v>13</v>
      </c>
      <c r="AB208" s="36">
        <v>12</v>
      </c>
      <c r="AC208" s="37">
        <v>30</v>
      </c>
      <c r="AD208" s="37">
        <v>25</v>
      </c>
      <c r="AE208" s="36">
        <v>17</v>
      </c>
      <c r="AF208" s="36">
        <v>1</v>
      </c>
      <c r="AG208" s="36">
        <v>90</v>
      </c>
      <c r="AH208" s="36">
        <v>274</v>
      </c>
    </row>
    <row r="209" spans="1:34" s="3" customFormat="1" ht="14.1" customHeight="1">
      <c r="A209" s="10"/>
      <c r="B209" s="11"/>
      <c r="C209" s="11"/>
      <c r="D209" s="11"/>
      <c r="E209" s="32" t="s">
        <v>408</v>
      </c>
      <c r="F209" s="78">
        <v>306</v>
      </c>
      <c r="G209" s="13">
        <f t="shared" ref="G209:AH209" si="105">ROUND(G208*0.31,0)</f>
        <v>5</v>
      </c>
      <c r="H209" s="13">
        <f t="shared" si="105"/>
        <v>6</v>
      </c>
      <c r="I209" s="13">
        <f t="shared" si="105"/>
        <v>5</v>
      </c>
      <c r="J209" s="13">
        <f t="shared" si="105"/>
        <v>6</v>
      </c>
      <c r="K209" s="13">
        <f t="shared" si="105"/>
        <v>5</v>
      </c>
      <c r="L209" s="13">
        <f t="shared" si="105"/>
        <v>26</v>
      </c>
      <c r="M209" s="13">
        <f t="shared" si="105"/>
        <v>11</v>
      </c>
      <c r="N209" s="13">
        <f t="shared" si="105"/>
        <v>33</v>
      </c>
      <c r="O209" s="13">
        <f t="shared" si="105"/>
        <v>12</v>
      </c>
      <c r="P209" s="13">
        <f t="shared" si="105"/>
        <v>28</v>
      </c>
      <c r="Q209" s="13">
        <f t="shared" si="105"/>
        <v>27</v>
      </c>
      <c r="R209" s="13">
        <f t="shared" si="105"/>
        <v>25</v>
      </c>
      <c r="S209" s="13">
        <f t="shared" si="105"/>
        <v>22</v>
      </c>
      <c r="T209" s="13">
        <f t="shared" si="105"/>
        <v>20</v>
      </c>
      <c r="U209" s="13">
        <f t="shared" si="105"/>
        <v>18</v>
      </c>
      <c r="V209" s="13">
        <f t="shared" si="105"/>
        <v>15</v>
      </c>
      <c r="W209" s="13">
        <f t="shared" si="105"/>
        <v>12</v>
      </c>
      <c r="X209" s="13">
        <f t="shared" si="105"/>
        <v>9</v>
      </c>
      <c r="Y209" s="13">
        <f t="shared" si="105"/>
        <v>7</v>
      </c>
      <c r="Z209" s="13">
        <f t="shared" si="105"/>
        <v>6</v>
      </c>
      <c r="AA209" s="13">
        <f t="shared" si="105"/>
        <v>4</v>
      </c>
      <c r="AB209" s="13">
        <f t="shared" si="105"/>
        <v>4</v>
      </c>
      <c r="AC209" s="13">
        <f t="shared" si="105"/>
        <v>9</v>
      </c>
      <c r="AD209" s="13">
        <f t="shared" si="105"/>
        <v>8</v>
      </c>
      <c r="AE209" s="13">
        <f t="shared" si="105"/>
        <v>5</v>
      </c>
      <c r="AF209" s="13">
        <f t="shared" si="105"/>
        <v>0</v>
      </c>
      <c r="AG209" s="13">
        <f t="shared" si="105"/>
        <v>28</v>
      </c>
      <c r="AH209" s="13">
        <f t="shared" si="105"/>
        <v>85</v>
      </c>
    </row>
    <row r="210" spans="1:34" s="3" customFormat="1" ht="14.1" customHeight="1">
      <c r="A210" s="10"/>
      <c r="B210" s="11"/>
      <c r="C210" s="11"/>
      <c r="D210" s="11"/>
      <c r="E210" s="32" t="s">
        <v>409</v>
      </c>
      <c r="F210" s="78">
        <v>326</v>
      </c>
      <c r="G210" s="13">
        <f t="shared" ref="G210:AH210" si="106">ROUND(G208*0.33,0)</f>
        <v>6</v>
      </c>
      <c r="H210" s="13">
        <f t="shared" si="106"/>
        <v>6</v>
      </c>
      <c r="I210" s="13">
        <f t="shared" si="106"/>
        <v>5</v>
      </c>
      <c r="J210" s="13">
        <f t="shared" si="106"/>
        <v>6</v>
      </c>
      <c r="K210" s="13">
        <f t="shared" si="106"/>
        <v>5</v>
      </c>
      <c r="L210" s="13">
        <f t="shared" si="106"/>
        <v>28</v>
      </c>
      <c r="M210" s="13">
        <f t="shared" si="106"/>
        <v>12</v>
      </c>
      <c r="N210" s="13">
        <f t="shared" si="106"/>
        <v>36</v>
      </c>
      <c r="O210" s="13">
        <f t="shared" si="106"/>
        <v>13</v>
      </c>
      <c r="P210" s="13">
        <f t="shared" si="106"/>
        <v>30</v>
      </c>
      <c r="Q210" s="13">
        <f t="shared" si="106"/>
        <v>28</v>
      </c>
      <c r="R210" s="13">
        <f t="shared" si="106"/>
        <v>27</v>
      </c>
      <c r="S210" s="13">
        <f t="shared" si="106"/>
        <v>23</v>
      </c>
      <c r="T210" s="13">
        <f t="shared" si="106"/>
        <v>21</v>
      </c>
      <c r="U210" s="13">
        <f t="shared" si="106"/>
        <v>19</v>
      </c>
      <c r="V210" s="13">
        <f t="shared" si="106"/>
        <v>16</v>
      </c>
      <c r="W210" s="13">
        <f t="shared" si="106"/>
        <v>13</v>
      </c>
      <c r="X210" s="13">
        <f t="shared" si="106"/>
        <v>10</v>
      </c>
      <c r="Y210" s="13">
        <f t="shared" si="106"/>
        <v>8</v>
      </c>
      <c r="Z210" s="13">
        <f t="shared" si="106"/>
        <v>6</v>
      </c>
      <c r="AA210" s="13">
        <f t="shared" si="106"/>
        <v>4</v>
      </c>
      <c r="AB210" s="13">
        <f t="shared" si="106"/>
        <v>4</v>
      </c>
      <c r="AC210" s="13">
        <f t="shared" si="106"/>
        <v>10</v>
      </c>
      <c r="AD210" s="13">
        <f t="shared" si="106"/>
        <v>8</v>
      </c>
      <c r="AE210" s="13">
        <f t="shared" si="106"/>
        <v>6</v>
      </c>
      <c r="AF210" s="13">
        <f t="shared" si="106"/>
        <v>0</v>
      </c>
      <c r="AG210" s="13">
        <f t="shared" si="106"/>
        <v>30</v>
      </c>
      <c r="AH210" s="13">
        <f t="shared" si="106"/>
        <v>90</v>
      </c>
    </row>
    <row r="211" spans="1:34" s="3" customFormat="1" ht="14.1" customHeight="1">
      <c r="A211" s="10"/>
      <c r="B211" s="11"/>
      <c r="C211" s="11"/>
      <c r="D211" s="11"/>
      <c r="E211" s="32" t="s">
        <v>410</v>
      </c>
      <c r="F211" s="78">
        <v>350</v>
      </c>
      <c r="G211" s="13">
        <f t="shared" ref="G211:AH211" si="107">ROUND(G208*0.36,0)</f>
        <v>6</v>
      </c>
      <c r="H211" s="13">
        <f t="shared" si="107"/>
        <v>6</v>
      </c>
      <c r="I211" s="13">
        <f t="shared" si="107"/>
        <v>6</v>
      </c>
      <c r="J211" s="13">
        <f t="shared" si="107"/>
        <v>6</v>
      </c>
      <c r="K211" s="13">
        <f t="shared" si="107"/>
        <v>5</v>
      </c>
      <c r="L211" s="13">
        <f t="shared" si="107"/>
        <v>30</v>
      </c>
      <c r="M211" s="13">
        <v>12</v>
      </c>
      <c r="N211" s="13">
        <f t="shared" si="107"/>
        <v>39</v>
      </c>
      <c r="O211" s="13">
        <v>13</v>
      </c>
      <c r="P211" s="13">
        <f t="shared" si="107"/>
        <v>33</v>
      </c>
      <c r="Q211" s="13">
        <f t="shared" si="107"/>
        <v>31</v>
      </c>
      <c r="R211" s="13">
        <f t="shared" si="107"/>
        <v>29</v>
      </c>
      <c r="S211" s="13">
        <f t="shared" si="107"/>
        <v>26</v>
      </c>
      <c r="T211" s="13">
        <v>24</v>
      </c>
      <c r="U211" s="13">
        <f t="shared" si="107"/>
        <v>21</v>
      </c>
      <c r="V211" s="13">
        <v>16</v>
      </c>
      <c r="W211" s="13">
        <v>13</v>
      </c>
      <c r="X211" s="13">
        <f t="shared" si="107"/>
        <v>11</v>
      </c>
      <c r="Y211" s="13">
        <f t="shared" si="107"/>
        <v>8</v>
      </c>
      <c r="Z211" s="13">
        <f t="shared" si="107"/>
        <v>6</v>
      </c>
      <c r="AA211" s="13">
        <f t="shared" si="107"/>
        <v>5</v>
      </c>
      <c r="AB211" s="13">
        <f t="shared" si="107"/>
        <v>4</v>
      </c>
      <c r="AC211" s="13">
        <f t="shared" si="107"/>
        <v>11</v>
      </c>
      <c r="AD211" s="13">
        <f t="shared" si="107"/>
        <v>9</v>
      </c>
      <c r="AE211" s="13">
        <f t="shared" si="107"/>
        <v>6</v>
      </c>
      <c r="AF211" s="13">
        <v>1</v>
      </c>
      <c r="AG211" s="13">
        <f t="shared" si="107"/>
        <v>32</v>
      </c>
      <c r="AH211" s="13">
        <f t="shared" si="107"/>
        <v>99</v>
      </c>
    </row>
    <row r="212" spans="1:34" s="3" customFormat="1" ht="14.1" customHeight="1">
      <c r="A212" s="33" t="s">
        <v>180</v>
      </c>
      <c r="B212" s="34" t="s">
        <v>4</v>
      </c>
      <c r="C212" s="34" t="s">
        <v>3</v>
      </c>
      <c r="D212" s="34" t="s">
        <v>8</v>
      </c>
      <c r="E212" s="35" t="s">
        <v>69</v>
      </c>
      <c r="F212" s="36">
        <v>5784</v>
      </c>
      <c r="G212" s="36">
        <v>99</v>
      </c>
      <c r="H212" s="36">
        <v>98</v>
      </c>
      <c r="I212" s="36">
        <v>100</v>
      </c>
      <c r="J212" s="36">
        <v>100</v>
      </c>
      <c r="K212" s="36">
        <v>96</v>
      </c>
      <c r="L212" s="36">
        <v>497</v>
      </c>
      <c r="M212" s="36">
        <v>205</v>
      </c>
      <c r="N212" s="36">
        <v>643</v>
      </c>
      <c r="O212" s="36">
        <v>218</v>
      </c>
      <c r="P212" s="36">
        <v>539</v>
      </c>
      <c r="Q212" s="36">
        <v>506</v>
      </c>
      <c r="R212" s="36">
        <v>479</v>
      </c>
      <c r="S212" s="36">
        <v>418</v>
      </c>
      <c r="T212" s="36">
        <v>381</v>
      </c>
      <c r="U212" s="36">
        <v>339</v>
      </c>
      <c r="V212" s="36">
        <v>274</v>
      </c>
      <c r="W212" s="36">
        <v>223</v>
      </c>
      <c r="X212" s="36">
        <v>175</v>
      </c>
      <c r="Y212" s="36">
        <v>137</v>
      </c>
      <c r="Z212" s="36">
        <v>107</v>
      </c>
      <c r="AA212" s="36">
        <v>78</v>
      </c>
      <c r="AB212" s="36">
        <v>72</v>
      </c>
      <c r="AC212" s="37">
        <v>172</v>
      </c>
      <c r="AD212" s="37">
        <v>140</v>
      </c>
      <c r="AE212" s="36">
        <v>99</v>
      </c>
      <c r="AF212" s="36">
        <v>8</v>
      </c>
      <c r="AG212" s="36">
        <v>526</v>
      </c>
      <c r="AH212" s="36">
        <v>1614</v>
      </c>
    </row>
    <row r="213" spans="1:34" s="3" customFormat="1" ht="14.1" customHeight="1">
      <c r="A213" s="10"/>
      <c r="B213" s="11"/>
      <c r="C213" s="11"/>
      <c r="D213" s="11"/>
      <c r="E213" s="32" t="s">
        <v>411</v>
      </c>
      <c r="F213" s="13">
        <f>F212</f>
        <v>5784</v>
      </c>
      <c r="G213" s="13">
        <f t="shared" ref="G213:AH213" si="108">G212</f>
        <v>99</v>
      </c>
      <c r="H213" s="13">
        <f t="shared" si="108"/>
        <v>98</v>
      </c>
      <c r="I213" s="13">
        <f t="shared" si="108"/>
        <v>100</v>
      </c>
      <c r="J213" s="13">
        <f t="shared" si="108"/>
        <v>100</v>
      </c>
      <c r="K213" s="13">
        <f t="shared" si="108"/>
        <v>96</v>
      </c>
      <c r="L213" s="13">
        <f t="shared" si="108"/>
        <v>497</v>
      </c>
      <c r="M213" s="13">
        <f t="shared" si="108"/>
        <v>205</v>
      </c>
      <c r="N213" s="13">
        <f t="shared" si="108"/>
        <v>643</v>
      </c>
      <c r="O213" s="13">
        <f t="shared" si="108"/>
        <v>218</v>
      </c>
      <c r="P213" s="13">
        <f t="shared" si="108"/>
        <v>539</v>
      </c>
      <c r="Q213" s="13">
        <f t="shared" si="108"/>
        <v>506</v>
      </c>
      <c r="R213" s="13">
        <f t="shared" si="108"/>
        <v>479</v>
      </c>
      <c r="S213" s="13">
        <f t="shared" si="108"/>
        <v>418</v>
      </c>
      <c r="T213" s="13">
        <f t="shared" si="108"/>
        <v>381</v>
      </c>
      <c r="U213" s="13">
        <f t="shared" si="108"/>
        <v>339</v>
      </c>
      <c r="V213" s="13">
        <f t="shared" si="108"/>
        <v>274</v>
      </c>
      <c r="W213" s="13">
        <f t="shared" si="108"/>
        <v>223</v>
      </c>
      <c r="X213" s="13">
        <f t="shared" si="108"/>
        <v>175</v>
      </c>
      <c r="Y213" s="13">
        <f t="shared" si="108"/>
        <v>137</v>
      </c>
      <c r="Z213" s="13">
        <f t="shared" si="108"/>
        <v>107</v>
      </c>
      <c r="AA213" s="13">
        <f t="shared" si="108"/>
        <v>78</v>
      </c>
      <c r="AB213" s="13">
        <f t="shared" si="108"/>
        <v>72</v>
      </c>
      <c r="AC213" s="13">
        <f t="shared" si="108"/>
        <v>172</v>
      </c>
      <c r="AD213" s="13">
        <f t="shared" si="108"/>
        <v>140</v>
      </c>
      <c r="AE213" s="13">
        <f t="shared" si="108"/>
        <v>99</v>
      </c>
      <c r="AF213" s="13">
        <f t="shared" si="108"/>
        <v>8</v>
      </c>
      <c r="AG213" s="13">
        <f t="shared" si="108"/>
        <v>526</v>
      </c>
      <c r="AH213" s="13">
        <f t="shared" si="108"/>
        <v>1614</v>
      </c>
    </row>
    <row r="214" spans="1:34" s="3" customFormat="1" ht="14.1" customHeight="1">
      <c r="A214" s="33" t="s">
        <v>181</v>
      </c>
      <c r="B214" s="34" t="s">
        <v>4</v>
      </c>
      <c r="C214" s="34" t="s">
        <v>3</v>
      </c>
      <c r="D214" s="34" t="s">
        <v>9</v>
      </c>
      <c r="E214" s="35" t="s">
        <v>70</v>
      </c>
      <c r="F214" s="36">
        <v>4284</v>
      </c>
      <c r="G214" s="36">
        <v>73</v>
      </c>
      <c r="H214" s="36">
        <v>74</v>
      </c>
      <c r="I214" s="36">
        <v>72</v>
      </c>
      <c r="J214" s="36">
        <v>70</v>
      </c>
      <c r="K214" s="36">
        <v>75</v>
      </c>
      <c r="L214" s="36">
        <v>368</v>
      </c>
      <c r="M214" s="36">
        <v>153</v>
      </c>
      <c r="N214" s="36">
        <v>475</v>
      </c>
      <c r="O214" s="36">
        <v>162</v>
      </c>
      <c r="P214" s="36">
        <v>398</v>
      </c>
      <c r="Q214" s="36">
        <v>375</v>
      </c>
      <c r="R214" s="36">
        <v>355</v>
      </c>
      <c r="S214" s="36">
        <v>310</v>
      </c>
      <c r="T214" s="36">
        <v>281</v>
      </c>
      <c r="U214" s="36">
        <v>251</v>
      </c>
      <c r="V214" s="36">
        <v>203</v>
      </c>
      <c r="W214" s="36">
        <v>165</v>
      </c>
      <c r="X214" s="36">
        <v>130</v>
      </c>
      <c r="Y214" s="36">
        <v>102</v>
      </c>
      <c r="Z214" s="36">
        <v>80</v>
      </c>
      <c r="AA214" s="36">
        <v>58</v>
      </c>
      <c r="AB214" s="36">
        <v>54</v>
      </c>
      <c r="AC214" s="37">
        <v>129</v>
      </c>
      <c r="AD214" s="37">
        <v>104</v>
      </c>
      <c r="AE214" s="36">
        <v>74</v>
      </c>
      <c r="AF214" s="36">
        <v>6</v>
      </c>
      <c r="AG214" s="36">
        <v>391</v>
      </c>
      <c r="AH214" s="36">
        <v>1196</v>
      </c>
    </row>
    <row r="215" spans="1:34" s="3" customFormat="1" ht="14.1" customHeight="1">
      <c r="A215" s="10"/>
      <c r="B215" s="11"/>
      <c r="C215" s="11"/>
      <c r="D215" s="11"/>
      <c r="E215" s="32" t="s">
        <v>412</v>
      </c>
      <c r="F215" s="78">
        <v>2783</v>
      </c>
      <c r="G215" s="13">
        <f t="shared" ref="G215:AH215" si="109">ROUND(G214*0.65,0)</f>
        <v>47</v>
      </c>
      <c r="H215" s="13">
        <f t="shared" si="109"/>
        <v>48</v>
      </c>
      <c r="I215" s="13">
        <f t="shared" si="109"/>
        <v>47</v>
      </c>
      <c r="J215" s="13">
        <v>45</v>
      </c>
      <c r="K215" s="13">
        <f t="shared" si="109"/>
        <v>49</v>
      </c>
      <c r="L215" s="13">
        <f t="shared" si="109"/>
        <v>239</v>
      </c>
      <c r="M215" s="13">
        <f t="shared" si="109"/>
        <v>99</v>
      </c>
      <c r="N215" s="13">
        <f t="shared" si="109"/>
        <v>309</v>
      </c>
      <c r="O215" s="13">
        <f t="shared" si="109"/>
        <v>105</v>
      </c>
      <c r="P215" s="13">
        <f t="shared" si="109"/>
        <v>259</v>
      </c>
      <c r="Q215" s="13">
        <f t="shared" si="109"/>
        <v>244</v>
      </c>
      <c r="R215" s="13">
        <f t="shared" si="109"/>
        <v>231</v>
      </c>
      <c r="S215" s="13">
        <v>201</v>
      </c>
      <c r="T215" s="13">
        <f t="shared" si="109"/>
        <v>183</v>
      </c>
      <c r="U215" s="13">
        <f t="shared" si="109"/>
        <v>163</v>
      </c>
      <c r="V215" s="13">
        <f t="shared" si="109"/>
        <v>132</v>
      </c>
      <c r="W215" s="13">
        <f t="shared" si="109"/>
        <v>107</v>
      </c>
      <c r="X215" s="13">
        <v>84</v>
      </c>
      <c r="Y215" s="13">
        <f t="shared" si="109"/>
        <v>66</v>
      </c>
      <c r="Z215" s="13">
        <f t="shared" si="109"/>
        <v>52</v>
      </c>
      <c r="AA215" s="13">
        <f t="shared" si="109"/>
        <v>38</v>
      </c>
      <c r="AB215" s="13">
        <f t="shared" si="109"/>
        <v>35</v>
      </c>
      <c r="AC215" s="13">
        <f t="shared" si="109"/>
        <v>84</v>
      </c>
      <c r="AD215" s="13">
        <f t="shared" si="109"/>
        <v>68</v>
      </c>
      <c r="AE215" s="13">
        <f t="shared" si="109"/>
        <v>48</v>
      </c>
      <c r="AF215" s="13">
        <f t="shared" si="109"/>
        <v>4</v>
      </c>
      <c r="AG215" s="13">
        <f t="shared" si="109"/>
        <v>254</v>
      </c>
      <c r="AH215" s="13">
        <f t="shared" si="109"/>
        <v>777</v>
      </c>
    </row>
    <row r="216" spans="1:34" s="3" customFormat="1" ht="14.1" customHeight="1">
      <c r="A216" s="10"/>
      <c r="B216" s="11"/>
      <c r="C216" s="11"/>
      <c r="D216" s="11"/>
      <c r="E216" s="32" t="s">
        <v>413</v>
      </c>
      <c r="F216" s="78">
        <v>1501</v>
      </c>
      <c r="G216" s="13">
        <f t="shared" ref="G216:AH216" si="110">ROUND(G214*0.35,0)</f>
        <v>26</v>
      </c>
      <c r="H216" s="13">
        <f t="shared" si="110"/>
        <v>26</v>
      </c>
      <c r="I216" s="13">
        <f t="shared" si="110"/>
        <v>25</v>
      </c>
      <c r="J216" s="13">
        <f t="shared" si="110"/>
        <v>25</v>
      </c>
      <c r="K216" s="13">
        <f t="shared" si="110"/>
        <v>26</v>
      </c>
      <c r="L216" s="13">
        <f t="shared" si="110"/>
        <v>129</v>
      </c>
      <c r="M216" s="13">
        <f t="shared" si="110"/>
        <v>54</v>
      </c>
      <c r="N216" s="13">
        <f t="shared" si="110"/>
        <v>166</v>
      </c>
      <c r="O216" s="13">
        <f t="shared" si="110"/>
        <v>57</v>
      </c>
      <c r="P216" s="13">
        <f t="shared" si="110"/>
        <v>139</v>
      </c>
      <c r="Q216" s="13">
        <f t="shared" si="110"/>
        <v>131</v>
      </c>
      <c r="R216" s="13">
        <f t="shared" si="110"/>
        <v>124</v>
      </c>
      <c r="S216" s="13">
        <f t="shared" si="110"/>
        <v>109</v>
      </c>
      <c r="T216" s="13">
        <f t="shared" si="110"/>
        <v>98</v>
      </c>
      <c r="U216" s="13">
        <f t="shared" si="110"/>
        <v>88</v>
      </c>
      <c r="V216" s="13">
        <f t="shared" si="110"/>
        <v>71</v>
      </c>
      <c r="W216" s="13">
        <f t="shared" si="110"/>
        <v>58</v>
      </c>
      <c r="X216" s="13">
        <f t="shared" si="110"/>
        <v>46</v>
      </c>
      <c r="Y216" s="13">
        <f t="shared" si="110"/>
        <v>36</v>
      </c>
      <c r="Z216" s="13">
        <f t="shared" si="110"/>
        <v>28</v>
      </c>
      <c r="AA216" s="13">
        <f t="shared" si="110"/>
        <v>20</v>
      </c>
      <c r="AB216" s="13">
        <f t="shared" si="110"/>
        <v>19</v>
      </c>
      <c r="AC216" s="13">
        <f t="shared" si="110"/>
        <v>45</v>
      </c>
      <c r="AD216" s="13">
        <f t="shared" si="110"/>
        <v>36</v>
      </c>
      <c r="AE216" s="13">
        <f t="shared" si="110"/>
        <v>26</v>
      </c>
      <c r="AF216" s="13">
        <f t="shared" si="110"/>
        <v>2</v>
      </c>
      <c r="AG216" s="13">
        <f t="shared" si="110"/>
        <v>137</v>
      </c>
      <c r="AH216" s="13">
        <f t="shared" si="110"/>
        <v>419</v>
      </c>
    </row>
    <row r="217" spans="1:34" s="3" customFormat="1" ht="14.1" customHeight="1">
      <c r="A217" s="33" t="s">
        <v>182</v>
      </c>
      <c r="B217" s="34" t="s">
        <v>4</v>
      </c>
      <c r="C217" s="34" t="s">
        <v>3</v>
      </c>
      <c r="D217" s="34" t="s">
        <v>10</v>
      </c>
      <c r="E217" s="35" t="s">
        <v>71</v>
      </c>
      <c r="F217" s="36">
        <v>2795</v>
      </c>
      <c r="G217" s="36">
        <v>48</v>
      </c>
      <c r="H217" s="36">
        <v>46</v>
      </c>
      <c r="I217" s="36">
        <v>47</v>
      </c>
      <c r="J217" s="36">
        <v>44</v>
      </c>
      <c r="K217" s="36">
        <v>51</v>
      </c>
      <c r="L217" s="36">
        <v>240</v>
      </c>
      <c r="M217" s="36">
        <v>99</v>
      </c>
      <c r="N217" s="36">
        <v>312</v>
      </c>
      <c r="O217" s="36">
        <v>105</v>
      </c>
      <c r="P217" s="36">
        <v>260</v>
      </c>
      <c r="Q217" s="36">
        <v>244</v>
      </c>
      <c r="R217" s="36">
        <v>232</v>
      </c>
      <c r="S217" s="36">
        <v>202</v>
      </c>
      <c r="T217" s="36">
        <v>184</v>
      </c>
      <c r="U217" s="36">
        <v>164</v>
      </c>
      <c r="V217" s="36">
        <v>133</v>
      </c>
      <c r="W217" s="36">
        <v>108</v>
      </c>
      <c r="X217" s="36">
        <v>84</v>
      </c>
      <c r="Y217" s="36">
        <v>66</v>
      </c>
      <c r="Z217" s="36">
        <v>52</v>
      </c>
      <c r="AA217" s="36">
        <v>38</v>
      </c>
      <c r="AB217" s="36">
        <v>36</v>
      </c>
      <c r="AC217" s="37">
        <v>83</v>
      </c>
      <c r="AD217" s="37">
        <v>67</v>
      </c>
      <c r="AE217" s="36">
        <v>48</v>
      </c>
      <c r="AF217" s="36">
        <v>4</v>
      </c>
      <c r="AG217" s="36">
        <v>255</v>
      </c>
      <c r="AH217" s="36">
        <v>780</v>
      </c>
    </row>
    <row r="218" spans="1:34" s="3" customFormat="1" ht="14.1" customHeight="1">
      <c r="A218" s="10"/>
      <c r="B218" s="11"/>
      <c r="C218" s="11"/>
      <c r="D218" s="11"/>
      <c r="E218" s="32" t="s">
        <v>414</v>
      </c>
      <c r="F218" s="78">
        <f>F217</f>
        <v>2795</v>
      </c>
      <c r="G218" s="13">
        <f t="shared" ref="G218:AH218" si="111">G217</f>
        <v>48</v>
      </c>
      <c r="H218" s="13">
        <f t="shared" si="111"/>
        <v>46</v>
      </c>
      <c r="I218" s="13">
        <f t="shared" si="111"/>
        <v>47</v>
      </c>
      <c r="J218" s="13">
        <f t="shared" si="111"/>
        <v>44</v>
      </c>
      <c r="K218" s="13">
        <f t="shared" si="111"/>
        <v>51</v>
      </c>
      <c r="L218" s="13">
        <f t="shared" si="111"/>
        <v>240</v>
      </c>
      <c r="M218" s="13">
        <f t="shared" si="111"/>
        <v>99</v>
      </c>
      <c r="N218" s="13">
        <f t="shared" si="111"/>
        <v>312</v>
      </c>
      <c r="O218" s="13">
        <f t="shared" si="111"/>
        <v>105</v>
      </c>
      <c r="P218" s="13">
        <f t="shared" si="111"/>
        <v>260</v>
      </c>
      <c r="Q218" s="13">
        <f t="shared" si="111"/>
        <v>244</v>
      </c>
      <c r="R218" s="13">
        <f t="shared" si="111"/>
        <v>232</v>
      </c>
      <c r="S218" s="13">
        <f t="shared" si="111"/>
        <v>202</v>
      </c>
      <c r="T218" s="13">
        <f t="shared" si="111"/>
        <v>184</v>
      </c>
      <c r="U218" s="13">
        <f t="shared" si="111"/>
        <v>164</v>
      </c>
      <c r="V218" s="13">
        <f t="shared" si="111"/>
        <v>133</v>
      </c>
      <c r="W218" s="13">
        <f t="shared" si="111"/>
        <v>108</v>
      </c>
      <c r="X218" s="13">
        <f t="shared" si="111"/>
        <v>84</v>
      </c>
      <c r="Y218" s="13">
        <f t="shared" si="111"/>
        <v>66</v>
      </c>
      <c r="Z218" s="13">
        <f t="shared" si="111"/>
        <v>52</v>
      </c>
      <c r="AA218" s="13">
        <f t="shared" si="111"/>
        <v>38</v>
      </c>
      <c r="AB218" s="13">
        <f t="shared" si="111"/>
        <v>36</v>
      </c>
      <c r="AC218" s="13">
        <f t="shared" si="111"/>
        <v>83</v>
      </c>
      <c r="AD218" s="13">
        <f t="shared" si="111"/>
        <v>67</v>
      </c>
      <c r="AE218" s="13">
        <f t="shared" si="111"/>
        <v>48</v>
      </c>
      <c r="AF218" s="13">
        <f t="shared" si="111"/>
        <v>4</v>
      </c>
      <c r="AG218" s="13">
        <f t="shared" si="111"/>
        <v>255</v>
      </c>
      <c r="AH218" s="13">
        <f t="shared" si="111"/>
        <v>780</v>
      </c>
    </row>
    <row r="219" spans="1:34" s="3" customFormat="1" ht="14.1" customHeight="1">
      <c r="A219" s="33" t="s">
        <v>183</v>
      </c>
      <c r="B219" s="34" t="s">
        <v>4</v>
      </c>
      <c r="C219" s="34" t="s">
        <v>3</v>
      </c>
      <c r="D219" s="34" t="s">
        <v>11</v>
      </c>
      <c r="E219" s="35" t="s">
        <v>72</v>
      </c>
      <c r="F219" s="36">
        <v>1877</v>
      </c>
      <c r="G219" s="36">
        <v>32</v>
      </c>
      <c r="H219" s="36">
        <v>30</v>
      </c>
      <c r="I219" s="36">
        <v>34</v>
      </c>
      <c r="J219" s="36">
        <v>36</v>
      </c>
      <c r="K219" s="36">
        <v>28</v>
      </c>
      <c r="L219" s="36">
        <v>161</v>
      </c>
      <c r="M219" s="36">
        <v>67</v>
      </c>
      <c r="N219" s="36">
        <v>209</v>
      </c>
      <c r="O219" s="36">
        <v>71</v>
      </c>
      <c r="P219" s="36">
        <v>175</v>
      </c>
      <c r="Q219" s="36">
        <v>164</v>
      </c>
      <c r="R219" s="36">
        <v>156</v>
      </c>
      <c r="S219" s="36">
        <v>136</v>
      </c>
      <c r="T219" s="36">
        <v>124</v>
      </c>
      <c r="U219" s="36">
        <v>109</v>
      </c>
      <c r="V219" s="36">
        <v>88</v>
      </c>
      <c r="W219" s="36">
        <v>72</v>
      </c>
      <c r="X219" s="36">
        <v>57</v>
      </c>
      <c r="Y219" s="36">
        <v>45</v>
      </c>
      <c r="Z219" s="36">
        <v>35</v>
      </c>
      <c r="AA219" s="36">
        <v>25</v>
      </c>
      <c r="AB219" s="36">
        <v>23</v>
      </c>
      <c r="AC219" s="37">
        <v>56</v>
      </c>
      <c r="AD219" s="37">
        <v>47</v>
      </c>
      <c r="AE219" s="36">
        <v>32</v>
      </c>
      <c r="AF219" s="36">
        <v>2</v>
      </c>
      <c r="AG219" s="36">
        <v>171</v>
      </c>
      <c r="AH219" s="36">
        <v>524</v>
      </c>
    </row>
    <row r="220" spans="1:34" s="3" customFormat="1" ht="14.1" customHeight="1">
      <c r="A220" s="10"/>
      <c r="B220" s="11"/>
      <c r="C220" s="11"/>
      <c r="D220" s="11"/>
      <c r="E220" s="31" t="s">
        <v>415</v>
      </c>
      <c r="F220" s="78">
        <f>F219</f>
        <v>1877</v>
      </c>
      <c r="G220" s="13">
        <f t="shared" ref="G220:AH220" si="112">G219</f>
        <v>32</v>
      </c>
      <c r="H220" s="13">
        <f t="shared" si="112"/>
        <v>30</v>
      </c>
      <c r="I220" s="13">
        <f t="shared" si="112"/>
        <v>34</v>
      </c>
      <c r="J220" s="13">
        <f t="shared" si="112"/>
        <v>36</v>
      </c>
      <c r="K220" s="13">
        <f t="shared" si="112"/>
        <v>28</v>
      </c>
      <c r="L220" s="13">
        <f t="shared" si="112"/>
        <v>161</v>
      </c>
      <c r="M220" s="13">
        <f t="shared" si="112"/>
        <v>67</v>
      </c>
      <c r="N220" s="13">
        <f t="shared" si="112"/>
        <v>209</v>
      </c>
      <c r="O220" s="13">
        <f t="shared" si="112"/>
        <v>71</v>
      </c>
      <c r="P220" s="13">
        <f t="shared" si="112"/>
        <v>175</v>
      </c>
      <c r="Q220" s="13">
        <f t="shared" si="112"/>
        <v>164</v>
      </c>
      <c r="R220" s="13">
        <f t="shared" si="112"/>
        <v>156</v>
      </c>
      <c r="S220" s="13">
        <f t="shared" si="112"/>
        <v>136</v>
      </c>
      <c r="T220" s="13">
        <f t="shared" si="112"/>
        <v>124</v>
      </c>
      <c r="U220" s="13">
        <f t="shared" si="112"/>
        <v>109</v>
      </c>
      <c r="V220" s="13">
        <f t="shared" si="112"/>
        <v>88</v>
      </c>
      <c r="W220" s="13">
        <f t="shared" si="112"/>
        <v>72</v>
      </c>
      <c r="X220" s="13">
        <f t="shared" si="112"/>
        <v>57</v>
      </c>
      <c r="Y220" s="13">
        <f t="shared" si="112"/>
        <v>45</v>
      </c>
      <c r="Z220" s="13">
        <f t="shared" si="112"/>
        <v>35</v>
      </c>
      <c r="AA220" s="13">
        <f t="shared" si="112"/>
        <v>25</v>
      </c>
      <c r="AB220" s="13">
        <f t="shared" si="112"/>
        <v>23</v>
      </c>
      <c r="AC220" s="13">
        <f t="shared" si="112"/>
        <v>56</v>
      </c>
      <c r="AD220" s="13">
        <f t="shared" si="112"/>
        <v>47</v>
      </c>
      <c r="AE220" s="13">
        <f t="shared" si="112"/>
        <v>32</v>
      </c>
      <c r="AF220" s="13">
        <f t="shared" si="112"/>
        <v>2</v>
      </c>
      <c r="AG220" s="13">
        <f t="shared" si="112"/>
        <v>171</v>
      </c>
      <c r="AH220" s="13">
        <f t="shared" si="112"/>
        <v>524</v>
      </c>
    </row>
    <row r="221" spans="1:34" s="3" customFormat="1" ht="14.1" customHeight="1">
      <c r="A221" s="33" t="s">
        <v>184</v>
      </c>
      <c r="B221" s="34" t="s">
        <v>4</v>
      </c>
      <c r="C221" s="34" t="s">
        <v>3</v>
      </c>
      <c r="D221" s="34" t="s">
        <v>12</v>
      </c>
      <c r="E221" s="35" t="s">
        <v>73</v>
      </c>
      <c r="F221" s="36">
        <v>1318</v>
      </c>
      <c r="G221" s="36">
        <v>22</v>
      </c>
      <c r="H221" s="36">
        <v>24</v>
      </c>
      <c r="I221" s="36">
        <v>20</v>
      </c>
      <c r="J221" s="36">
        <v>20</v>
      </c>
      <c r="K221" s="36">
        <v>25</v>
      </c>
      <c r="L221" s="36">
        <v>113</v>
      </c>
      <c r="M221" s="36">
        <v>47</v>
      </c>
      <c r="N221" s="36">
        <v>147</v>
      </c>
      <c r="O221" s="36">
        <v>49</v>
      </c>
      <c r="P221" s="36">
        <v>123</v>
      </c>
      <c r="Q221" s="36">
        <v>115</v>
      </c>
      <c r="R221" s="36">
        <v>109</v>
      </c>
      <c r="S221" s="36">
        <v>95</v>
      </c>
      <c r="T221" s="36">
        <v>87</v>
      </c>
      <c r="U221" s="36">
        <v>77</v>
      </c>
      <c r="V221" s="36">
        <v>63</v>
      </c>
      <c r="W221" s="36">
        <v>51</v>
      </c>
      <c r="X221" s="36">
        <v>40</v>
      </c>
      <c r="Y221" s="36">
        <v>31</v>
      </c>
      <c r="Z221" s="36">
        <v>25</v>
      </c>
      <c r="AA221" s="36">
        <v>18</v>
      </c>
      <c r="AB221" s="36">
        <v>17</v>
      </c>
      <c r="AC221" s="37">
        <v>39</v>
      </c>
      <c r="AD221" s="37">
        <v>33</v>
      </c>
      <c r="AE221" s="36">
        <v>22</v>
      </c>
      <c r="AF221" s="36">
        <v>2</v>
      </c>
      <c r="AG221" s="36">
        <v>120</v>
      </c>
      <c r="AH221" s="36">
        <v>368</v>
      </c>
    </row>
    <row r="222" spans="1:34" s="3" customFormat="1" ht="14.1" customHeight="1">
      <c r="A222" s="10"/>
      <c r="B222" s="11"/>
      <c r="C222" s="11"/>
      <c r="D222" s="11"/>
      <c r="E222" s="31" t="s">
        <v>416</v>
      </c>
      <c r="F222" s="78">
        <f>F221</f>
        <v>1318</v>
      </c>
      <c r="G222" s="13">
        <f t="shared" ref="G222:AH222" si="113">G221</f>
        <v>22</v>
      </c>
      <c r="H222" s="13">
        <f t="shared" si="113"/>
        <v>24</v>
      </c>
      <c r="I222" s="13">
        <f t="shared" si="113"/>
        <v>20</v>
      </c>
      <c r="J222" s="13">
        <f t="shared" si="113"/>
        <v>20</v>
      </c>
      <c r="K222" s="13">
        <f t="shared" si="113"/>
        <v>25</v>
      </c>
      <c r="L222" s="13">
        <f t="shared" si="113"/>
        <v>113</v>
      </c>
      <c r="M222" s="13">
        <f t="shared" si="113"/>
        <v>47</v>
      </c>
      <c r="N222" s="13">
        <f t="shared" si="113"/>
        <v>147</v>
      </c>
      <c r="O222" s="13">
        <f t="shared" si="113"/>
        <v>49</v>
      </c>
      <c r="P222" s="13">
        <f t="shared" si="113"/>
        <v>123</v>
      </c>
      <c r="Q222" s="13">
        <f t="shared" si="113"/>
        <v>115</v>
      </c>
      <c r="R222" s="13">
        <f t="shared" si="113"/>
        <v>109</v>
      </c>
      <c r="S222" s="13">
        <f t="shared" si="113"/>
        <v>95</v>
      </c>
      <c r="T222" s="13">
        <f t="shared" si="113"/>
        <v>87</v>
      </c>
      <c r="U222" s="13">
        <f t="shared" si="113"/>
        <v>77</v>
      </c>
      <c r="V222" s="13">
        <f t="shared" si="113"/>
        <v>63</v>
      </c>
      <c r="W222" s="13">
        <f t="shared" si="113"/>
        <v>51</v>
      </c>
      <c r="X222" s="13">
        <f t="shared" si="113"/>
        <v>40</v>
      </c>
      <c r="Y222" s="13">
        <f t="shared" si="113"/>
        <v>31</v>
      </c>
      <c r="Z222" s="13">
        <f t="shared" si="113"/>
        <v>25</v>
      </c>
      <c r="AA222" s="13">
        <f t="shared" si="113"/>
        <v>18</v>
      </c>
      <c r="AB222" s="13">
        <f t="shared" si="113"/>
        <v>17</v>
      </c>
      <c r="AC222" s="13">
        <f t="shared" si="113"/>
        <v>39</v>
      </c>
      <c r="AD222" s="13">
        <f t="shared" si="113"/>
        <v>33</v>
      </c>
      <c r="AE222" s="13">
        <f t="shared" si="113"/>
        <v>22</v>
      </c>
      <c r="AF222" s="13">
        <f t="shared" si="113"/>
        <v>2</v>
      </c>
      <c r="AG222" s="13">
        <f t="shared" si="113"/>
        <v>120</v>
      </c>
      <c r="AH222" s="13">
        <f t="shared" si="113"/>
        <v>368</v>
      </c>
    </row>
    <row r="223" spans="1:34" s="3" customFormat="1" ht="14.1" customHeight="1">
      <c r="A223" s="33" t="s">
        <v>185</v>
      </c>
      <c r="B223" s="34" t="s">
        <v>4</v>
      </c>
      <c r="C223" s="34" t="s">
        <v>3</v>
      </c>
      <c r="D223" s="34" t="s">
        <v>13</v>
      </c>
      <c r="E223" s="35" t="s">
        <v>74</v>
      </c>
      <c r="F223" s="36">
        <v>2100</v>
      </c>
      <c r="G223" s="36">
        <v>36</v>
      </c>
      <c r="H223" s="36">
        <v>38</v>
      </c>
      <c r="I223" s="36">
        <v>34</v>
      </c>
      <c r="J223" s="36">
        <v>38</v>
      </c>
      <c r="K223" s="36">
        <v>33</v>
      </c>
      <c r="L223" s="36">
        <v>181</v>
      </c>
      <c r="M223" s="36">
        <v>75</v>
      </c>
      <c r="N223" s="36">
        <v>234</v>
      </c>
      <c r="O223" s="36">
        <v>79</v>
      </c>
      <c r="P223" s="36">
        <v>196</v>
      </c>
      <c r="Q223" s="36">
        <v>184</v>
      </c>
      <c r="R223" s="36">
        <v>174</v>
      </c>
      <c r="S223" s="36">
        <v>152</v>
      </c>
      <c r="T223" s="36">
        <v>138</v>
      </c>
      <c r="U223" s="36">
        <v>123</v>
      </c>
      <c r="V223" s="36">
        <v>100</v>
      </c>
      <c r="W223" s="36">
        <v>81</v>
      </c>
      <c r="X223" s="36">
        <v>63</v>
      </c>
      <c r="Y223" s="36">
        <v>50</v>
      </c>
      <c r="Z223" s="36">
        <v>39</v>
      </c>
      <c r="AA223" s="36">
        <v>27</v>
      </c>
      <c r="AB223" s="36">
        <v>25</v>
      </c>
      <c r="AC223" s="37">
        <v>62</v>
      </c>
      <c r="AD223" s="37">
        <v>51</v>
      </c>
      <c r="AE223" s="36">
        <v>36</v>
      </c>
      <c r="AF223" s="36">
        <v>3</v>
      </c>
      <c r="AG223" s="36">
        <v>192</v>
      </c>
      <c r="AH223" s="36">
        <v>586</v>
      </c>
    </row>
    <row r="224" spans="1:34" s="3" customFormat="1" ht="14.1" customHeight="1">
      <c r="A224" s="10"/>
      <c r="B224" s="11"/>
      <c r="C224" s="11"/>
      <c r="D224" s="11"/>
      <c r="E224" s="32" t="s">
        <v>417</v>
      </c>
      <c r="F224" s="78">
        <f>F223</f>
        <v>2100</v>
      </c>
      <c r="G224" s="13">
        <f t="shared" ref="G224:AH224" si="114">G223</f>
        <v>36</v>
      </c>
      <c r="H224" s="13">
        <f t="shared" si="114"/>
        <v>38</v>
      </c>
      <c r="I224" s="13">
        <f t="shared" si="114"/>
        <v>34</v>
      </c>
      <c r="J224" s="13">
        <f t="shared" si="114"/>
        <v>38</v>
      </c>
      <c r="K224" s="13">
        <f t="shared" si="114"/>
        <v>33</v>
      </c>
      <c r="L224" s="13">
        <f t="shared" si="114"/>
        <v>181</v>
      </c>
      <c r="M224" s="13">
        <f t="shared" si="114"/>
        <v>75</v>
      </c>
      <c r="N224" s="13">
        <f t="shared" si="114"/>
        <v>234</v>
      </c>
      <c r="O224" s="13">
        <f t="shared" si="114"/>
        <v>79</v>
      </c>
      <c r="P224" s="13">
        <f t="shared" si="114"/>
        <v>196</v>
      </c>
      <c r="Q224" s="13">
        <f t="shared" si="114"/>
        <v>184</v>
      </c>
      <c r="R224" s="13">
        <f t="shared" si="114"/>
        <v>174</v>
      </c>
      <c r="S224" s="13">
        <f t="shared" si="114"/>
        <v>152</v>
      </c>
      <c r="T224" s="13">
        <f t="shared" si="114"/>
        <v>138</v>
      </c>
      <c r="U224" s="13">
        <f t="shared" si="114"/>
        <v>123</v>
      </c>
      <c r="V224" s="13">
        <f t="shared" si="114"/>
        <v>100</v>
      </c>
      <c r="W224" s="13">
        <f t="shared" si="114"/>
        <v>81</v>
      </c>
      <c r="X224" s="13">
        <f t="shared" si="114"/>
        <v>63</v>
      </c>
      <c r="Y224" s="13">
        <f t="shared" si="114"/>
        <v>50</v>
      </c>
      <c r="Z224" s="13">
        <f t="shared" si="114"/>
        <v>39</v>
      </c>
      <c r="AA224" s="13">
        <f t="shared" si="114"/>
        <v>27</v>
      </c>
      <c r="AB224" s="13">
        <f t="shared" si="114"/>
        <v>25</v>
      </c>
      <c r="AC224" s="13">
        <f t="shared" si="114"/>
        <v>62</v>
      </c>
      <c r="AD224" s="13">
        <f t="shared" si="114"/>
        <v>51</v>
      </c>
      <c r="AE224" s="13">
        <f t="shared" si="114"/>
        <v>36</v>
      </c>
      <c r="AF224" s="13">
        <f t="shared" si="114"/>
        <v>3</v>
      </c>
      <c r="AG224" s="13">
        <f t="shared" si="114"/>
        <v>192</v>
      </c>
      <c r="AH224" s="13">
        <f t="shared" si="114"/>
        <v>586</v>
      </c>
    </row>
    <row r="225" spans="1:34" s="3" customFormat="1" ht="14.1" customHeight="1">
      <c r="A225" s="33" t="s">
        <v>186</v>
      </c>
      <c r="B225" s="34" t="s">
        <v>4</v>
      </c>
      <c r="C225" s="34" t="s">
        <v>3</v>
      </c>
      <c r="D225" s="34" t="s">
        <v>14</v>
      </c>
      <c r="E225" s="35" t="s">
        <v>75</v>
      </c>
      <c r="F225" s="36">
        <v>1903</v>
      </c>
      <c r="G225" s="36">
        <v>32</v>
      </c>
      <c r="H225" s="36">
        <v>30</v>
      </c>
      <c r="I225" s="36">
        <v>34</v>
      </c>
      <c r="J225" s="36">
        <v>30</v>
      </c>
      <c r="K225" s="36">
        <v>35</v>
      </c>
      <c r="L225" s="36">
        <v>164</v>
      </c>
      <c r="M225" s="36">
        <v>68</v>
      </c>
      <c r="N225" s="36">
        <v>211</v>
      </c>
      <c r="O225" s="36">
        <v>72</v>
      </c>
      <c r="P225" s="36">
        <v>177</v>
      </c>
      <c r="Q225" s="36">
        <v>166</v>
      </c>
      <c r="R225" s="36">
        <v>158</v>
      </c>
      <c r="S225" s="36">
        <v>138</v>
      </c>
      <c r="T225" s="36">
        <v>125</v>
      </c>
      <c r="U225" s="36">
        <v>112</v>
      </c>
      <c r="V225" s="36">
        <v>90</v>
      </c>
      <c r="W225" s="36">
        <v>73</v>
      </c>
      <c r="X225" s="36">
        <v>58</v>
      </c>
      <c r="Y225" s="36">
        <v>45</v>
      </c>
      <c r="Z225" s="36">
        <v>35</v>
      </c>
      <c r="AA225" s="36">
        <v>26</v>
      </c>
      <c r="AB225" s="36">
        <v>24</v>
      </c>
      <c r="AC225" s="37">
        <v>56</v>
      </c>
      <c r="AD225" s="37">
        <v>47</v>
      </c>
      <c r="AE225" s="36">
        <v>32</v>
      </c>
      <c r="AF225" s="36">
        <v>2</v>
      </c>
      <c r="AG225" s="36">
        <v>174</v>
      </c>
      <c r="AH225" s="36">
        <v>531</v>
      </c>
    </row>
    <row r="226" spans="1:34" s="3" customFormat="1" ht="14.1" customHeight="1">
      <c r="A226" s="10"/>
      <c r="B226" s="11"/>
      <c r="C226" s="11"/>
      <c r="D226" s="11"/>
      <c r="E226" s="31" t="s">
        <v>418</v>
      </c>
      <c r="F226" s="78">
        <f>F225</f>
        <v>1903</v>
      </c>
      <c r="G226" s="13">
        <f t="shared" ref="G226:AH226" si="115">G225</f>
        <v>32</v>
      </c>
      <c r="H226" s="13">
        <f t="shared" si="115"/>
        <v>30</v>
      </c>
      <c r="I226" s="13">
        <f t="shared" si="115"/>
        <v>34</v>
      </c>
      <c r="J226" s="13">
        <f t="shared" si="115"/>
        <v>30</v>
      </c>
      <c r="K226" s="13">
        <f t="shared" si="115"/>
        <v>35</v>
      </c>
      <c r="L226" s="13">
        <f t="shared" si="115"/>
        <v>164</v>
      </c>
      <c r="M226" s="13">
        <f t="shared" si="115"/>
        <v>68</v>
      </c>
      <c r="N226" s="13">
        <f t="shared" si="115"/>
        <v>211</v>
      </c>
      <c r="O226" s="13">
        <f t="shared" si="115"/>
        <v>72</v>
      </c>
      <c r="P226" s="13">
        <f t="shared" si="115"/>
        <v>177</v>
      </c>
      <c r="Q226" s="13">
        <f t="shared" si="115"/>
        <v>166</v>
      </c>
      <c r="R226" s="13">
        <f t="shared" si="115"/>
        <v>158</v>
      </c>
      <c r="S226" s="13">
        <f t="shared" si="115"/>
        <v>138</v>
      </c>
      <c r="T226" s="13">
        <f t="shared" si="115"/>
        <v>125</v>
      </c>
      <c r="U226" s="13">
        <f t="shared" si="115"/>
        <v>112</v>
      </c>
      <c r="V226" s="13">
        <f t="shared" si="115"/>
        <v>90</v>
      </c>
      <c r="W226" s="13">
        <f t="shared" si="115"/>
        <v>73</v>
      </c>
      <c r="X226" s="13">
        <f t="shared" si="115"/>
        <v>58</v>
      </c>
      <c r="Y226" s="13">
        <f t="shared" si="115"/>
        <v>45</v>
      </c>
      <c r="Z226" s="13">
        <f t="shared" si="115"/>
        <v>35</v>
      </c>
      <c r="AA226" s="13">
        <f t="shared" si="115"/>
        <v>26</v>
      </c>
      <c r="AB226" s="13">
        <f t="shared" si="115"/>
        <v>24</v>
      </c>
      <c r="AC226" s="13">
        <f t="shared" si="115"/>
        <v>56</v>
      </c>
      <c r="AD226" s="13">
        <f t="shared" si="115"/>
        <v>47</v>
      </c>
      <c r="AE226" s="13">
        <f t="shared" si="115"/>
        <v>32</v>
      </c>
      <c r="AF226" s="13">
        <f t="shared" si="115"/>
        <v>2</v>
      </c>
      <c r="AG226" s="13">
        <f t="shared" si="115"/>
        <v>174</v>
      </c>
      <c r="AH226" s="13">
        <f t="shared" si="115"/>
        <v>531</v>
      </c>
    </row>
    <row r="227" spans="1:34" s="3" customFormat="1" ht="14.1" customHeight="1">
      <c r="A227" s="74" t="s">
        <v>539</v>
      </c>
      <c r="B227" s="69"/>
      <c r="C227" s="69"/>
      <c r="D227" s="69"/>
      <c r="E227" s="72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</row>
    <row r="228" spans="1:34" s="3" customFormat="1" ht="14.1" customHeight="1">
      <c r="A228" s="75" t="s">
        <v>538</v>
      </c>
      <c r="B228" s="11"/>
      <c r="C228" s="11"/>
      <c r="D228" s="11"/>
      <c r="E228" s="31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</row>
    <row r="229" spans="1:34" s="3" customFormat="1" ht="14.1" customHeight="1">
      <c r="A229" s="10"/>
      <c r="B229" s="11"/>
      <c r="C229" s="11"/>
      <c r="D229" s="11"/>
      <c r="E229" s="31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</row>
    <row r="230" spans="1:34" s="3" customFormat="1" ht="14.1" customHeight="1">
      <c r="A230" s="10"/>
      <c r="B230" s="11"/>
      <c r="C230" s="11"/>
      <c r="D230" s="11"/>
      <c r="E230" s="31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</row>
    <row r="231" spans="1:34" s="3" customFormat="1" ht="14.1" customHeight="1">
      <c r="A231" s="10"/>
      <c r="B231" s="11"/>
      <c r="C231" s="11"/>
      <c r="D231" s="11"/>
      <c r="E231" s="31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</row>
    <row r="232" spans="1:34" s="3" customFormat="1" ht="12.4" customHeight="1" thickBot="1">
      <c r="A232" s="25" t="s">
        <v>535</v>
      </c>
      <c r="B232" s="4"/>
      <c r="C232" s="4"/>
      <c r="D232" s="4"/>
      <c r="M232" s="21"/>
      <c r="N232" s="21"/>
      <c r="O232" s="22"/>
      <c r="AC232" s="5"/>
      <c r="AD232" s="5"/>
      <c r="AE232" s="5"/>
      <c r="AF232" s="6"/>
    </row>
    <row r="233" spans="1:34" s="3" customFormat="1" ht="14.1" customHeight="1" thickBot="1">
      <c r="A233" s="86" t="s">
        <v>279</v>
      </c>
      <c r="B233" s="88" t="s">
        <v>280</v>
      </c>
      <c r="C233" s="88" t="s">
        <v>281</v>
      </c>
      <c r="D233" s="88" t="s">
        <v>282</v>
      </c>
      <c r="E233" s="88" t="s">
        <v>283</v>
      </c>
      <c r="F233" s="85" t="s">
        <v>277</v>
      </c>
      <c r="G233" s="79" t="s">
        <v>251</v>
      </c>
      <c r="H233" s="79">
        <v>1</v>
      </c>
      <c r="I233" s="79">
        <v>2</v>
      </c>
      <c r="J233" s="79">
        <v>3</v>
      </c>
      <c r="K233" s="79">
        <v>4</v>
      </c>
      <c r="L233" s="79" t="s">
        <v>264</v>
      </c>
      <c r="M233" s="79" t="s">
        <v>272</v>
      </c>
      <c r="N233" s="79" t="s">
        <v>274</v>
      </c>
      <c r="O233" s="79" t="s">
        <v>273</v>
      </c>
      <c r="P233" s="79" t="s">
        <v>252</v>
      </c>
      <c r="Q233" s="79" t="s">
        <v>253</v>
      </c>
      <c r="R233" s="79" t="s">
        <v>254</v>
      </c>
      <c r="S233" s="79" t="s">
        <v>255</v>
      </c>
      <c r="T233" s="79" t="s">
        <v>256</v>
      </c>
      <c r="U233" s="79" t="s">
        <v>257</v>
      </c>
      <c r="V233" s="79" t="s">
        <v>258</v>
      </c>
      <c r="W233" s="79" t="s">
        <v>259</v>
      </c>
      <c r="X233" s="79" t="s">
        <v>260</v>
      </c>
      <c r="Y233" s="79" t="s">
        <v>261</v>
      </c>
      <c r="Z233" s="79" t="s">
        <v>262</v>
      </c>
      <c r="AA233" s="79" t="s">
        <v>263</v>
      </c>
      <c r="AB233" s="81" t="s">
        <v>133</v>
      </c>
      <c r="AC233" s="58" t="s">
        <v>271</v>
      </c>
      <c r="AD233" s="59"/>
      <c r="AE233" s="83" t="s">
        <v>275</v>
      </c>
      <c r="AF233" s="85" t="s">
        <v>276</v>
      </c>
      <c r="AG233" s="60" t="s">
        <v>267</v>
      </c>
      <c r="AH233" s="61"/>
    </row>
    <row r="234" spans="1:34" s="3" customFormat="1" ht="24.75" customHeight="1" thickBot="1">
      <c r="A234" s="87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2"/>
      <c r="AC234" s="62" t="s">
        <v>277</v>
      </c>
      <c r="AD234" s="63" t="s">
        <v>278</v>
      </c>
      <c r="AE234" s="84"/>
      <c r="AF234" s="80"/>
      <c r="AG234" s="64" t="s">
        <v>265</v>
      </c>
      <c r="AH234" s="64" t="s">
        <v>266</v>
      </c>
    </row>
    <row r="235" spans="1:34" s="3" customFormat="1" ht="12" customHeight="1">
      <c r="A235" s="43" t="s">
        <v>187</v>
      </c>
      <c r="B235" s="44" t="s">
        <v>4</v>
      </c>
      <c r="C235" s="44" t="s">
        <v>4</v>
      </c>
      <c r="D235" s="44" t="s">
        <v>0</v>
      </c>
      <c r="E235" s="45" t="s">
        <v>76</v>
      </c>
      <c r="F235" s="46">
        <v>42469</v>
      </c>
      <c r="G235" s="46">
        <v>723</v>
      </c>
      <c r="H235" s="46">
        <v>720</v>
      </c>
      <c r="I235" s="46">
        <v>721</v>
      </c>
      <c r="J235" s="46">
        <v>720</v>
      </c>
      <c r="K235" s="46">
        <v>722</v>
      </c>
      <c r="L235" s="46">
        <v>3651</v>
      </c>
      <c r="M235" s="46">
        <v>1510</v>
      </c>
      <c r="N235" s="46">
        <v>4717</v>
      </c>
      <c r="O235" s="46">
        <v>1607</v>
      </c>
      <c r="P235" s="46">
        <v>3955</v>
      </c>
      <c r="Q235" s="46">
        <v>3716</v>
      </c>
      <c r="R235" s="46">
        <v>3519</v>
      </c>
      <c r="S235" s="46">
        <v>3071</v>
      </c>
      <c r="T235" s="46">
        <v>2795</v>
      </c>
      <c r="U235" s="46">
        <v>2490</v>
      </c>
      <c r="V235" s="46">
        <v>2014</v>
      </c>
      <c r="W235" s="46">
        <v>1634</v>
      </c>
      <c r="X235" s="46">
        <v>1284</v>
      </c>
      <c r="Y235" s="46">
        <v>1007</v>
      </c>
      <c r="Z235" s="46">
        <v>788</v>
      </c>
      <c r="AA235" s="46">
        <v>573</v>
      </c>
      <c r="AB235" s="46">
        <v>532</v>
      </c>
      <c r="AC235" s="47">
        <v>1277</v>
      </c>
      <c r="AD235" s="47">
        <v>1043</v>
      </c>
      <c r="AE235" s="48">
        <v>731</v>
      </c>
      <c r="AF235" s="46">
        <v>56</v>
      </c>
      <c r="AG235" s="46">
        <v>3875</v>
      </c>
      <c r="AH235" s="46">
        <v>11852</v>
      </c>
    </row>
    <row r="236" spans="1:34" s="3" customFormat="1" ht="12" customHeight="1">
      <c r="A236" s="33" t="s">
        <v>188</v>
      </c>
      <c r="B236" s="34" t="s">
        <v>4</v>
      </c>
      <c r="C236" s="34" t="s">
        <v>4</v>
      </c>
      <c r="D236" s="34" t="s">
        <v>1</v>
      </c>
      <c r="E236" s="35" t="s">
        <v>77</v>
      </c>
      <c r="F236" s="36">
        <v>9779</v>
      </c>
      <c r="G236" s="36">
        <v>166</v>
      </c>
      <c r="H236" s="36">
        <v>165</v>
      </c>
      <c r="I236" s="36">
        <v>167</v>
      </c>
      <c r="J236" s="36">
        <v>166</v>
      </c>
      <c r="K236" s="36">
        <v>166</v>
      </c>
      <c r="L236" s="36">
        <v>841</v>
      </c>
      <c r="M236" s="36">
        <v>348</v>
      </c>
      <c r="N236" s="36">
        <v>1086</v>
      </c>
      <c r="O236" s="36">
        <v>370</v>
      </c>
      <c r="P236" s="36">
        <v>911</v>
      </c>
      <c r="Q236" s="36">
        <v>856</v>
      </c>
      <c r="R236" s="36">
        <v>810</v>
      </c>
      <c r="S236" s="36">
        <v>707</v>
      </c>
      <c r="T236" s="36">
        <v>644</v>
      </c>
      <c r="U236" s="36">
        <v>573</v>
      </c>
      <c r="V236" s="36">
        <v>464</v>
      </c>
      <c r="W236" s="36">
        <v>376</v>
      </c>
      <c r="X236" s="36">
        <v>296</v>
      </c>
      <c r="Y236" s="36">
        <v>232</v>
      </c>
      <c r="Z236" s="36">
        <v>181</v>
      </c>
      <c r="AA236" s="36">
        <v>132</v>
      </c>
      <c r="AB236" s="36">
        <v>122</v>
      </c>
      <c r="AC236" s="37">
        <v>294</v>
      </c>
      <c r="AD236" s="37">
        <v>239</v>
      </c>
      <c r="AE236" s="36">
        <v>168</v>
      </c>
      <c r="AF236" s="36">
        <v>13</v>
      </c>
      <c r="AG236" s="36">
        <v>892</v>
      </c>
      <c r="AH236" s="36">
        <v>2728</v>
      </c>
    </row>
    <row r="237" spans="1:34" s="3" customFormat="1" ht="12" customHeight="1">
      <c r="A237" s="10"/>
      <c r="B237" s="11"/>
      <c r="C237" s="11"/>
      <c r="D237" s="11"/>
      <c r="E237" s="32" t="s">
        <v>419</v>
      </c>
      <c r="F237" s="13">
        <f>ROUND(F236*0.48,0)</f>
        <v>4694</v>
      </c>
      <c r="G237" s="13">
        <f t="shared" ref="G237:AH237" si="116">ROUND(G236*0.48,0)</f>
        <v>80</v>
      </c>
      <c r="H237" s="13">
        <f t="shared" si="116"/>
        <v>79</v>
      </c>
      <c r="I237" s="13">
        <f t="shared" si="116"/>
        <v>80</v>
      </c>
      <c r="J237" s="13">
        <f t="shared" si="116"/>
        <v>80</v>
      </c>
      <c r="K237" s="13">
        <f t="shared" si="116"/>
        <v>80</v>
      </c>
      <c r="L237" s="13">
        <f t="shared" si="116"/>
        <v>404</v>
      </c>
      <c r="M237" s="13">
        <f t="shared" si="116"/>
        <v>167</v>
      </c>
      <c r="N237" s="13">
        <f t="shared" si="116"/>
        <v>521</v>
      </c>
      <c r="O237" s="13">
        <v>177</v>
      </c>
      <c r="P237" s="13">
        <f t="shared" si="116"/>
        <v>437</v>
      </c>
      <c r="Q237" s="13">
        <f t="shared" si="116"/>
        <v>411</v>
      </c>
      <c r="R237" s="13">
        <v>388</v>
      </c>
      <c r="S237" s="13">
        <v>340</v>
      </c>
      <c r="T237" s="13">
        <v>310</v>
      </c>
      <c r="U237" s="13">
        <v>276</v>
      </c>
      <c r="V237" s="13">
        <v>224</v>
      </c>
      <c r="W237" s="13">
        <v>179</v>
      </c>
      <c r="X237" s="13">
        <v>141</v>
      </c>
      <c r="Y237" s="13">
        <f t="shared" si="116"/>
        <v>111</v>
      </c>
      <c r="Z237" s="13">
        <f t="shared" si="116"/>
        <v>87</v>
      </c>
      <c r="AA237" s="13">
        <f t="shared" si="116"/>
        <v>63</v>
      </c>
      <c r="AB237" s="13">
        <f t="shared" si="116"/>
        <v>59</v>
      </c>
      <c r="AC237" s="13">
        <f t="shared" si="116"/>
        <v>141</v>
      </c>
      <c r="AD237" s="13">
        <f t="shared" si="116"/>
        <v>115</v>
      </c>
      <c r="AE237" s="13">
        <f t="shared" si="116"/>
        <v>81</v>
      </c>
      <c r="AF237" s="13">
        <f t="shared" si="116"/>
        <v>6</v>
      </c>
      <c r="AG237" s="13">
        <f t="shared" si="116"/>
        <v>428</v>
      </c>
      <c r="AH237" s="13">
        <f t="shared" si="116"/>
        <v>1309</v>
      </c>
    </row>
    <row r="238" spans="1:34" s="3" customFormat="1" ht="12" customHeight="1">
      <c r="A238" s="10"/>
      <c r="B238" s="11"/>
      <c r="C238" s="11"/>
      <c r="D238" s="11"/>
      <c r="E238" s="32" t="s">
        <v>420</v>
      </c>
      <c r="F238" s="78">
        <f>ROUND(F236*0.05,0)</f>
        <v>489</v>
      </c>
      <c r="G238" s="13">
        <f t="shared" ref="G238:AH238" si="117">ROUND(G236*0.05,0)</f>
        <v>8</v>
      </c>
      <c r="H238" s="13">
        <f t="shared" si="117"/>
        <v>8</v>
      </c>
      <c r="I238" s="13">
        <f t="shared" si="117"/>
        <v>8</v>
      </c>
      <c r="J238" s="13">
        <f t="shared" si="117"/>
        <v>8</v>
      </c>
      <c r="K238" s="13">
        <f t="shared" si="117"/>
        <v>8</v>
      </c>
      <c r="L238" s="13">
        <f t="shared" si="117"/>
        <v>42</v>
      </c>
      <c r="M238" s="13">
        <f t="shared" si="117"/>
        <v>17</v>
      </c>
      <c r="N238" s="13">
        <f t="shared" si="117"/>
        <v>54</v>
      </c>
      <c r="O238" s="13">
        <f t="shared" si="117"/>
        <v>19</v>
      </c>
      <c r="P238" s="13">
        <f t="shared" si="117"/>
        <v>46</v>
      </c>
      <c r="Q238" s="13">
        <f t="shared" si="117"/>
        <v>43</v>
      </c>
      <c r="R238" s="13">
        <f t="shared" si="117"/>
        <v>41</v>
      </c>
      <c r="S238" s="13">
        <f t="shared" si="117"/>
        <v>35</v>
      </c>
      <c r="T238" s="13">
        <f t="shared" si="117"/>
        <v>32</v>
      </c>
      <c r="U238" s="13">
        <f t="shared" si="117"/>
        <v>29</v>
      </c>
      <c r="V238" s="13">
        <f t="shared" si="117"/>
        <v>23</v>
      </c>
      <c r="W238" s="13">
        <f t="shared" si="117"/>
        <v>19</v>
      </c>
      <c r="X238" s="13">
        <f t="shared" si="117"/>
        <v>15</v>
      </c>
      <c r="Y238" s="13">
        <f t="shared" si="117"/>
        <v>12</v>
      </c>
      <c r="Z238" s="13">
        <f t="shared" si="117"/>
        <v>9</v>
      </c>
      <c r="AA238" s="13">
        <f t="shared" si="117"/>
        <v>7</v>
      </c>
      <c r="AB238" s="13">
        <f t="shared" si="117"/>
        <v>6</v>
      </c>
      <c r="AC238" s="13">
        <f t="shared" si="117"/>
        <v>15</v>
      </c>
      <c r="AD238" s="13">
        <f t="shared" si="117"/>
        <v>12</v>
      </c>
      <c r="AE238" s="13">
        <f t="shared" si="117"/>
        <v>8</v>
      </c>
      <c r="AF238" s="13">
        <f t="shared" si="117"/>
        <v>1</v>
      </c>
      <c r="AG238" s="13">
        <f t="shared" si="117"/>
        <v>45</v>
      </c>
      <c r="AH238" s="13">
        <f t="shared" si="117"/>
        <v>136</v>
      </c>
    </row>
    <row r="239" spans="1:34" s="3" customFormat="1" ht="12" customHeight="1">
      <c r="A239" s="10"/>
      <c r="B239" s="11"/>
      <c r="C239" s="11"/>
      <c r="D239" s="11"/>
      <c r="E239" s="32" t="s">
        <v>421</v>
      </c>
      <c r="F239" s="78">
        <v>980</v>
      </c>
      <c r="G239" s="13">
        <f t="shared" ref="G239:AH239" si="118">ROUND(G236*0.1,0)</f>
        <v>17</v>
      </c>
      <c r="H239" s="13">
        <f t="shared" si="118"/>
        <v>17</v>
      </c>
      <c r="I239" s="13">
        <f t="shared" si="118"/>
        <v>17</v>
      </c>
      <c r="J239" s="13">
        <f t="shared" si="118"/>
        <v>17</v>
      </c>
      <c r="K239" s="13">
        <f t="shared" si="118"/>
        <v>17</v>
      </c>
      <c r="L239" s="13">
        <f t="shared" si="118"/>
        <v>84</v>
      </c>
      <c r="M239" s="13">
        <f t="shared" si="118"/>
        <v>35</v>
      </c>
      <c r="N239" s="13">
        <f t="shared" si="118"/>
        <v>109</v>
      </c>
      <c r="O239" s="13">
        <f t="shared" si="118"/>
        <v>37</v>
      </c>
      <c r="P239" s="13">
        <f t="shared" si="118"/>
        <v>91</v>
      </c>
      <c r="Q239" s="13">
        <f t="shared" si="118"/>
        <v>86</v>
      </c>
      <c r="R239" s="13">
        <f t="shared" si="118"/>
        <v>81</v>
      </c>
      <c r="S239" s="13">
        <f t="shared" si="118"/>
        <v>71</v>
      </c>
      <c r="T239" s="13">
        <f t="shared" si="118"/>
        <v>64</v>
      </c>
      <c r="U239" s="13">
        <f t="shared" si="118"/>
        <v>57</v>
      </c>
      <c r="V239" s="13">
        <f t="shared" si="118"/>
        <v>46</v>
      </c>
      <c r="W239" s="13">
        <f t="shared" si="118"/>
        <v>38</v>
      </c>
      <c r="X239" s="13">
        <f t="shared" si="118"/>
        <v>30</v>
      </c>
      <c r="Y239" s="13">
        <f t="shared" si="118"/>
        <v>23</v>
      </c>
      <c r="Z239" s="13">
        <f t="shared" si="118"/>
        <v>18</v>
      </c>
      <c r="AA239" s="13">
        <f t="shared" si="118"/>
        <v>13</v>
      </c>
      <c r="AB239" s="13">
        <f t="shared" si="118"/>
        <v>12</v>
      </c>
      <c r="AC239" s="13">
        <f t="shared" si="118"/>
        <v>29</v>
      </c>
      <c r="AD239" s="13">
        <f t="shared" si="118"/>
        <v>24</v>
      </c>
      <c r="AE239" s="13">
        <f t="shared" si="118"/>
        <v>17</v>
      </c>
      <c r="AF239" s="13">
        <f t="shared" si="118"/>
        <v>1</v>
      </c>
      <c r="AG239" s="13">
        <f t="shared" si="118"/>
        <v>89</v>
      </c>
      <c r="AH239" s="13">
        <f t="shared" si="118"/>
        <v>273</v>
      </c>
    </row>
    <row r="240" spans="1:34" s="3" customFormat="1" ht="12" customHeight="1">
      <c r="A240" s="10"/>
      <c r="B240" s="11"/>
      <c r="C240" s="11"/>
      <c r="D240" s="11"/>
      <c r="E240" s="32" t="s">
        <v>422</v>
      </c>
      <c r="F240" s="78">
        <v>2049</v>
      </c>
      <c r="G240" s="13">
        <v>34</v>
      </c>
      <c r="H240" s="13">
        <v>34</v>
      </c>
      <c r="I240" s="13">
        <f t="shared" ref="I240:AH240" si="119">ROUND(I236*0.21,0)</f>
        <v>35</v>
      </c>
      <c r="J240" s="13">
        <v>34</v>
      </c>
      <c r="K240" s="13">
        <v>34</v>
      </c>
      <c r="L240" s="13">
        <f t="shared" si="119"/>
        <v>177</v>
      </c>
      <c r="M240" s="13">
        <f t="shared" si="119"/>
        <v>73</v>
      </c>
      <c r="N240" s="13">
        <f t="shared" si="119"/>
        <v>228</v>
      </c>
      <c r="O240" s="13">
        <f t="shared" si="119"/>
        <v>78</v>
      </c>
      <c r="P240" s="13">
        <f t="shared" si="119"/>
        <v>191</v>
      </c>
      <c r="Q240" s="13">
        <v>179</v>
      </c>
      <c r="R240" s="13">
        <f t="shared" si="119"/>
        <v>170</v>
      </c>
      <c r="S240" s="13">
        <f t="shared" si="119"/>
        <v>148</v>
      </c>
      <c r="T240" s="13">
        <f t="shared" si="119"/>
        <v>135</v>
      </c>
      <c r="U240" s="13">
        <f t="shared" si="119"/>
        <v>120</v>
      </c>
      <c r="V240" s="13">
        <f t="shared" si="119"/>
        <v>97</v>
      </c>
      <c r="W240" s="13">
        <f t="shared" si="119"/>
        <v>79</v>
      </c>
      <c r="X240" s="13">
        <f t="shared" si="119"/>
        <v>62</v>
      </c>
      <c r="Y240" s="13">
        <f t="shared" si="119"/>
        <v>49</v>
      </c>
      <c r="Z240" s="13">
        <f t="shared" si="119"/>
        <v>38</v>
      </c>
      <c r="AA240" s="13">
        <f t="shared" si="119"/>
        <v>28</v>
      </c>
      <c r="AB240" s="13">
        <f t="shared" si="119"/>
        <v>26</v>
      </c>
      <c r="AC240" s="13">
        <f t="shared" si="119"/>
        <v>62</v>
      </c>
      <c r="AD240" s="13">
        <f t="shared" si="119"/>
        <v>50</v>
      </c>
      <c r="AE240" s="13">
        <f t="shared" si="119"/>
        <v>35</v>
      </c>
      <c r="AF240" s="13">
        <f t="shared" si="119"/>
        <v>3</v>
      </c>
      <c r="AG240" s="13">
        <f t="shared" si="119"/>
        <v>187</v>
      </c>
      <c r="AH240" s="13">
        <f t="shared" si="119"/>
        <v>573</v>
      </c>
    </row>
    <row r="241" spans="1:34" s="3" customFormat="1" ht="12" customHeight="1">
      <c r="A241" s="10"/>
      <c r="B241" s="11"/>
      <c r="C241" s="11"/>
      <c r="D241" s="11"/>
      <c r="E241" s="32" t="s">
        <v>423</v>
      </c>
      <c r="F241" s="78">
        <v>980</v>
      </c>
      <c r="G241" s="13">
        <f t="shared" ref="G241:AH241" si="120">ROUND(G236*0.1,0)</f>
        <v>17</v>
      </c>
      <c r="H241" s="13">
        <f t="shared" si="120"/>
        <v>17</v>
      </c>
      <c r="I241" s="13">
        <f t="shared" si="120"/>
        <v>17</v>
      </c>
      <c r="J241" s="13">
        <f t="shared" si="120"/>
        <v>17</v>
      </c>
      <c r="K241" s="13">
        <f t="shared" si="120"/>
        <v>17</v>
      </c>
      <c r="L241" s="13">
        <f t="shared" si="120"/>
        <v>84</v>
      </c>
      <c r="M241" s="13">
        <f t="shared" si="120"/>
        <v>35</v>
      </c>
      <c r="N241" s="13">
        <f t="shared" si="120"/>
        <v>109</v>
      </c>
      <c r="O241" s="13">
        <f t="shared" si="120"/>
        <v>37</v>
      </c>
      <c r="P241" s="13">
        <f t="shared" si="120"/>
        <v>91</v>
      </c>
      <c r="Q241" s="13">
        <f t="shared" si="120"/>
        <v>86</v>
      </c>
      <c r="R241" s="13">
        <f t="shared" si="120"/>
        <v>81</v>
      </c>
      <c r="S241" s="13">
        <f t="shared" si="120"/>
        <v>71</v>
      </c>
      <c r="T241" s="13">
        <f t="shared" si="120"/>
        <v>64</v>
      </c>
      <c r="U241" s="13">
        <f t="shared" si="120"/>
        <v>57</v>
      </c>
      <c r="V241" s="13">
        <f t="shared" si="120"/>
        <v>46</v>
      </c>
      <c r="W241" s="13">
        <f t="shared" si="120"/>
        <v>38</v>
      </c>
      <c r="X241" s="13">
        <f t="shared" si="120"/>
        <v>30</v>
      </c>
      <c r="Y241" s="13">
        <f t="shared" si="120"/>
        <v>23</v>
      </c>
      <c r="Z241" s="13">
        <f t="shared" si="120"/>
        <v>18</v>
      </c>
      <c r="AA241" s="13">
        <f t="shared" si="120"/>
        <v>13</v>
      </c>
      <c r="AB241" s="13">
        <f t="shared" si="120"/>
        <v>12</v>
      </c>
      <c r="AC241" s="13">
        <f t="shared" si="120"/>
        <v>29</v>
      </c>
      <c r="AD241" s="13">
        <f t="shared" si="120"/>
        <v>24</v>
      </c>
      <c r="AE241" s="13">
        <f t="shared" si="120"/>
        <v>17</v>
      </c>
      <c r="AF241" s="13">
        <f t="shared" si="120"/>
        <v>1</v>
      </c>
      <c r="AG241" s="13">
        <f t="shared" si="120"/>
        <v>89</v>
      </c>
      <c r="AH241" s="13">
        <f t="shared" si="120"/>
        <v>273</v>
      </c>
    </row>
    <row r="242" spans="1:34" s="3" customFormat="1" ht="12" customHeight="1">
      <c r="A242" s="10"/>
      <c r="B242" s="11"/>
      <c r="C242" s="11"/>
      <c r="D242" s="11"/>
      <c r="E242" s="32" t="s">
        <v>424</v>
      </c>
      <c r="F242" s="78">
        <f>ROUND(F236*0.06,0)</f>
        <v>587</v>
      </c>
      <c r="G242" s="13">
        <f t="shared" ref="G242:AH242" si="121">ROUND(G236*0.06,0)</f>
        <v>10</v>
      </c>
      <c r="H242" s="13">
        <f t="shared" si="121"/>
        <v>10</v>
      </c>
      <c r="I242" s="13">
        <f t="shared" si="121"/>
        <v>10</v>
      </c>
      <c r="J242" s="13">
        <f t="shared" si="121"/>
        <v>10</v>
      </c>
      <c r="K242" s="13">
        <f t="shared" si="121"/>
        <v>10</v>
      </c>
      <c r="L242" s="13">
        <f t="shared" si="121"/>
        <v>50</v>
      </c>
      <c r="M242" s="13">
        <f t="shared" si="121"/>
        <v>21</v>
      </c>
      <c r="N242" s="13">
        <f t="shared" si="121"/>
        <v>65</v>
      </c>
      <c r="O242" s="13">
        <f t="shared" si="121"/>
        <v>22</v>
      </c>
      <c r="P242" s="13">
        <f t="shared" si="121"/>
        <v>55</v>
      </c>
      <c r="Q242" s="13">
        <f t="shared" si="121"/>
        <v>51</v>
      </c>
      <c r="R242" s="13">
        <f t="shared" si="121"/>
        <v>49</v>
      </c>
      <c r="S242" s="13">
        <f t="shared" si="121"/>
        <v>42</v>
      </c>
      <c r="T242" s="13">
        <f t="shared" si="121"/>
        <v>39</v>
      </c>
      <c r="U242" s="13">
        <f t="shared" si="121"/>
        <v>34</v>
      </c>
      <c r="V242" s="13">
        <f t="shared" si="121"/>
        <v>28</v>
      </c>
      <c r="W242" s="13">
        <f t="shared" si="121"/>
        <v>23</v>
      </c>
      <c r="X242" s="13">
        <f t="shared" si="121"/>
        <v>18</v>
      </c>
      <c r="Y242" s="13">
        <f t="shared" si="121"/>
        <v>14</v>
      </c>
      <c r="Z242" s="13">
        <f t="shared" si="121"/>
        <v>11</v>
      </c>
      <c r="AA242" s="13">
        <f t="shared" si="121"/>
        <v>8</v>
      </c>
      <c r="AB242" s="13">
        <f t="shared" si="121"/>
        <v>7</v>
      </c>
      <c r="AC242" s="13">
        <f t="shared" si="121"/>
        <v>18</v>
      </c>
      <c r="AD242" s="13">
        <f t="shared" si="121"/>
        <v>14</v>
      </c>
      <c r="AE242" s="13">
        <f t="shared" si="121"/>
        <v>10</v>
      </c>
      <c r="AF242" s="13">
        <f t="shared" si="121"/>
        <v>1</v>
      </c>
      <c r="AG242" s="13">
        <f t="shared" si="121"/>
        <v>54</v>
      </c>
      <c r="AH242" s="13">
        <f t="shared" si="121"/>
        <v>164</v>
      </c>
    </row>
    <row r="243" spans="1:34" s="3" customFormat="1" ht="12" customHeight="1">
      <c r="A243" s="33" t="s">
        <v>189</v>
      </c>
      <c r="B243" s="34" t="s">
        <v>4</v>
      </c>
      <c r="C243" s="34" t="s">
        <v>4</v>
      </c>
      <c r="D243" s="34" t="s">
        <v>2</v>
      </c>
      <c r="E243" s="35" t="s">
        <v>78</v>
      </c>
      <c r="F243" s="36">
        <v>1448</v>
      </c>
      <c r="G243" s="36">
        <v>25</v>
      </c>
      <c r="H243" s="36">
        <v>23</v>
      </c>
      <c r="I243" s="36">
        <v>24</v>
      </c>
      <c r="J243" s="36">
        <v>24</v>
      </c>
      <c r="K243" s="36">
        <v>25</v>
      </c>
      <c r="L243" s="36">
        <v>124</v>
      </c>
      <c r="M243" s="36">
        <v>52</v>
      </c>
      <c r="N243" s="36">
        <v>160</v>
      </c>
      <c r="O243" s="36">
        <v>55</v>
      </c>
      <c r="P243" s="36">
        <v>135</v>
      </c>
      <c r="Q243" s="36">
        <v>127</v>
      </c>
      <c r="R243" s="36">
        <v>120</v>
      </c>
      <c r="S243" s="36">
        <v>105</v>
      </c>
      <c r="T243" s="36">
        <v>95</v>
      </c>
      <c r="U243" s="36">
        <v>85</v>
      </c>
      <c r="V243" s="36">
        <v>69</v>
      </c>
      <c r="W243" s="36">
        <v>56</v>
      </c>
      <c r="X243" s="36">
        <v>44</v>
      </c>
      <c r="Y243" s="36">
        <v>34</v>
      </c>
      <c r="Z243" s="36">
        <v>27</v>
      </c>
      <c r="AA243" s="36">
        <v>20</v>
      </c>
      <c r="AB243" s="36">
        <v>19</v>
      </c>
      <c r="AC243" s="37">
        <v>44</v>
      </c>
      <c r="AD243" s="37">
        <v>36</v>
      </c>
      <c r="AE243" s="36">
        <v>25</v>
      </c>
      <c r="AF243" s="36">
        <v>2</v>
      </c>
      <c r="AG243" s="36">
        <v>132</v>
      </c>
      <c r="AH243" s="36">
        <v>404</v>
      </c>
    </row>
    <row r="244" spans="1:34" s="3" customFormat="1" ht="12" customHeight="1">
      <c r="A244" s="10"/>
      <c r="B244" s="11"/>
      <c r="C244" s="11"/>
      <c r="D244" s="11"/>
      <c r="E244" s="32" t="s">
        <v>425</v>
      </c>
      <c r="F244" s="78">
        <v>1346</v>
      </c>
      <c r="G244" s="13">
        <f t="shared" ref="G244:AH244" si="122">ROUND(G243*0.93,0)</f>
        <v>23</v>
      </c>
      <c r="H244" s="13">
        <f t="shared" si="122"/>
        <v>21</v>
      </c>
      <c r="I244" s="13">
        <f t="shared" si="122"/>
        <v>22</v>
      </c>
      <c r="J244" s="13">
        <f t="shared" si="122"/>
        <v>22</v>
      </c>
      <c r="K244" s="13">
        <f t="shared" si="122"/>
        <v>23</v>
      </c>
      <c r="L244" s="13">
        <f t="shared" si="122"/>
        <v>115</v>
      </c>
      <c r="M244" s="13">
        <f t="shared" si="122"/>
        <v>48</v>
      </c>
      <c r="N244" s="13">
        <f t="shared" si="122"/>
        <v>149</v>
      </c>
      <c r="O244" s="13">
        <f t="shared" si="122"/>
        <v>51</v>
      </c>
      <c r="P244" s="13">
        <f t="shared" si="122"/>
        <v>126</v>
      </c>
      <c r="Q244" s="13">
        <f t="shared" si="122"/>
        <v>118</v>
      </c>
      <c r="R244" s="13">
        <f t="shared" si="122"/>
        <v>112</v>
      </c>
      <c r="S244" s="13">
        <f t="shared" si="122"/>
        <v>98</v>
      </c>
      <c r="T244" s="13">
        <f t="shared" si="122"/>
        <v>88</v>
      </c>
      <c r="U244" s="13">
        <f t="shared" si="122"/>
        <v>79</v>
      </c>
      <c r="V244" s="13">
        <f t="shared" si="122"/>
        <v>64</v>
      </c>
      <c r="W244" s="13">
        <f t="shared" si="122"/>
        <v>52</v>
      </c>
      <c r="X244" s="13">
        <f t="shared" si="122"/>
        <v>41</v>
      </c>
      <c r="Y244" s="13">
        <f t="shared" si="122"/>
        <v>32</v>
      </c>
      <c r="Z244" s="13">
        <f t="shared" si="122"/>
        <v>25</v>
      </c>
      <c r="AA244" s="13">
        <f t="shared" si="122"/>
        <v>19</v>
      </c>
      <c r="AB244" s="13">
        <f t="shared" si="122"/>
        <v>18</v>
      </c>
      <c r="AC244" s="13">
        <f t="shared" si="122"/>
        <v>41</v>
      </c>
      <c r="AD244" s="13">
        <f t="shared" si="122"/>
        <v>33</v>
      </c>
      <c r="AE244" s="13">
        <f t="shared" si="122"/>
        <v>23</v>
      </c>
      <c r="AF244" s="13">
        <f t="shared" si="122"/>
        <v>2</v>
      </c>
      <c r="AG244" s="13">
        <f t="shared" si="122"/>
        <v>123</v>
      </c>
      <c r="AH244" s="13">
        <f t="shared" si="122"/>
        <v>376</v>
      </c>
    </row>
    <row r="245" spans="1:34" s="3" customFormat="1" ht="12" customHeight="1">
      <c r="A245" s="10"/>
      <c r="B245" s="11"/>
      <c r="C245" s="11"/>
      <c r="D245" s="11"/>
      <c r="E245" s="32" t="s">
        <v>426</v>
      </c>
      <c r="F245" s="78">
        <v>102</v>
      </c>
      <c r="G245" s="13">
        <f t="shared" ref="G245:AH245" si="123">ROUND(G243*0.07,0)</f>
        <v>2</v>
      </c>
      <c r="H245" s="13">
        <f t="shared" si="123"/>
        <v>2</v>
      </c>
      <c r="I245" s="13">
        <f t="shared" si="123"/>
        <v>2</v>
      </c>
      <c r="J245" s="13">
        <f t="shared" si="123"/>
        <v>2</v>
      </c>
      <c r="K245" s="13">
        <f t="shared" si="123"/>
        <v>2</v>
      </c>
      <c r="L245" s="13">
        <f t="shared" si="123"/>
        <v>9</v>
      </c>
      <c r="M245" s="13">
        <f t="shared" si="123"/>
        <v>4</v>
      </c>
      <c r="N245" s="13">
        <f t="shared" si="123"/>
        <v>11</v>
      </c>
      <c r="O245" s="13">
        <f t="shared" si="123"/>
        <v>4</v>
      </c>
      <c r="P245" s="13">
        <f t="shared" si="123"/>
        <v>9</v>
      </c>
      <c r="Q245" s="13">
        <f t="shared" si="123"/>
        <v>9</v>
      </c>
      <c r="R245" s="13">
        <f t="shared" si="123"/>
        <v>8</v>
      </c>
      <c r="S245" s="13">
        <f t="shared" si="123"/>
        <v>7</v>
      </c>
      <c r="T245" s="13">
        <f t="shared" si="123"/>
        <v>7</v>
      </c>
      <c r="U245" s="13">
        <f t="shared" si="123"/>
        <v>6</v>
      </c>
      <c r="V245" s="13">
        <f t="shared" si="123"/>
        <v>5</v>
      </c>
      <c r="W245" s="13">
        <f t="shared" si="123"/>
        <v>4</v>
      </c>
      <c r="X245" s="13">
        <f t="shared" si="123"/>
        <v>3</v>
      </c>
      <c r="Y245" s="13">
        <f t="shared" si="123"/>
        <v>2</v>
      </c>
      <c r="Z245" s="13">
        <f t="shared" si="123"/>
        <v>2</v>
      </c>
      <c r="AA245" s="13">
        <f t="shared" si="123"/>
        <v>1</v>
      </c>
      <c r="AB245" s="13">
        <f t="shared" si="123"/>
        <v>1</v>
      </c>
      <c r="AC245" s="13">
        <f t="shared" si="123"/>
        <v>3</v>
      </c>
      <c r="AD245" s="13">
        <f t="shared" si="123"/>
        <v>3</v>
      </c>
      <c r="AE245" s="13">
        <f t="shared" si="123"/>
        <v>2</v>
      </c>
      <c r="AF245" s="13">
        <f t="shared" si="123"/>
        <v>0</v>
      </c>
      <c r="AG245" s="13">
        <f t="shared" si="123"/>
        <v>9</v>
      </c>
      <c r="AH245" s="13">
        <f t="shared" si="123"/>
        <v>28</v>
      </c>
    </row>
    <row r="246" spans="1:34" s="3" customFormat="1" ht="12" customHeight="1">
      <c r="A246" s="33" t="s">
        <v>190</v>
      </c>
      <c r="B246" s="34" t="s">
        <v>4</v>
      </c>
      <c r="C246" s="34" t="s">
        <v>4</v>
      </c>
      <c r="D246" s="34" t="s">
        <v>3</v>
      </c>
      <c r="E246" s="35" t="s">
        <v>79</v>
      </c>
      <c r="F246" s="36">
        <v>397</v>
      </c>
      <c r="G246" s="36">
        <v>6</v>
      </c>
      <c r="H246" s="36">
        <v>7</v>
      </c>
      <c r="I246" s="36">
        <v>5</v>
      </c>
      <c r="J246" s="36">
        <v>5</v>
      </c>
      <c r="K246" s="36">
        <v>8</v>
      </c>
      <c r="L246" s="36">
        <v>34</v>
      </c>
      <c r="M246" s="36">
        <v>14</v>
      </c>
      <c r="N246" s="36">
        <v>43</v>
      </c>
      <c r="O246" s="36">
        <v>16</v>
      </c>
      <c r="P246" s="36">
        <v>37</v>
      </c>
      <c r="Q246" s="36">
        <v>35</v>
      </c>
      <c r="R246" s="36">
        <v>33</v>
      </c>
      <c r="S246" s="36">
        <v>29</v>
      </c>
      <c r="T246" s="36">
        <v>26</v>
      </c>
      <c r="U246" s="36">
        <v>23</v>
      </c>
      <c r="V246" s="36">
        <v>22</v>
      </c>
      <c r="W246" s="36">
        <v>15</v>
      </c>
      <c r="X246" s="36">
        <v>12</v>
      </c>
      <c r="Y246" s="36">
        <v>9</v>
      </c>
      <c r="Z246" s="36">
        <v>7</v>
      </c>
      <c r="AA246" s="36">
        <v>5</v>
      </c>
      <c r="AB246" s="36">
        <v>6</v>
      </c>
      <c r="AC246" s="37">
        <v>11</v>
      </c>
      <c r="AD246" s="37">
        <v>9</v>
      </c>
      <c r="AE246" s="36">
        <v>6</v>
      </c>
      <c r="AF246" s="36">
        <v>0</v>
      </c>
      <c r="AG246" s="36">
        <v>36</v>
      </c>
      <c r="AH246" s="36">
        <v>111</v>
      </c>
    </row>
    <row r="247" spans="1:34" s="3" customFormat="1" ht="12" customHeight="1">
      <c r="A247" s="10"/>
      <c r="B247" s="11"/>
      <c r="C247" s="11"/>
      <c r="D247" s="11"/>
      <c r="E247" s="31" t="s">
        <v>427</v>
      </c>
      <c r="F247" s="78">
        <f>F246</f>
        <v>397</v>
      </c>
      <c r="G247" s="13">
        <f t="shared" ref="G247:AH247" si="124">G246</f>
        <v>6</v>
      </c>
      <c r="H247" s="13">
        <f t="shared" si="124"/>
        <v>7</v>
      </c>
      <c r="I247" s="13">
        <f t="shared" si="124"/>
        <v>5</v>
      </c>
      <c r="J247" s="13">
        <f t="shared" si="124"/>
        <v>5</v>
      </c>
      <c r="K247" s="13">
        <f t="shared" si="124"/>
        <v>8</v>
      </c>
      <c r="L247" s="13">
        <f t="shared" si="124"/>
        <v>34</v>
      </c>
      <c r="M247" s="13">
        <f t="shared" si="124"/>
        <v>14</v>
      </c>
      <c r="N247" s="13">
        <f t="shared" si="124"/>
        <v>43</v>
      </c>
      <c r="O247" s="13">
        <f t="shared" si="124"/>
        <v>16</v>
      </c>
      <c r="P247" s="13">
        <f t="shared" si="124"/>
        <v>37</v>
      </c>
      <c r="Q247" s="13">
        <f t="shared" si="124"/>
        <v>35</v>
      </c>
      <c r="R247" s="13">
        <f t="shared" si="124"/>
        <v>33</v>
      </c>
      <c r="S247" s="13">
        <f t="shared" si="124"/>
        <v>29</v>
      </c>
      <c r="T247" s="13">
        <f t="shared" si="124"/>
        <v>26</v>
      </c>
      <c r="U247" s="13">
        <f t="shared" si="124"/>
        <v>23</v>
      </c>
      <c r="V247" s="13">
        <f t="shared" si="124"/>
        <v>22</v>
      </c>
      <c r="W247" s="13">
        <f t="shared" si="124"/>
        <v>15</v>
      </c>
      <c r="X247" s="13">
        <f t="shared" si="124"/>
        <v>12</v>
      </c>
      <c r="Y247" s="13">
        <f t="shared" si="124"/>
        <v>9</v>
      </c>
      <c r="Z247" s="13">
        <f t="shared" si="124"/>
        <v>7</v>
      </c>
      <c r="AA247" s="13">
        <f t="shared" si="124"/>
        <v>5</v>
      </c>
      <c r="AB247" s="13">
        <f t="shared" si="124"/>
        <v>6</v>
      </c>
      <c r="AC247" s="13">
        <f t="shared" si="124"/>
        <v>11</v>
      </c>
      <c r="AD247" s="13">
        <f t="shared" si="124"/>
        <v>9</v>
      </c>
      <c r="AE247" s="13">
        <f t="shared" si="124"/>
        <v>6</v>
      </c>
      <c r="AF247" s="13">
        <f t="shared" si="124"/>
        <v>0</v>
      </c>
      <c r="AG247" s="13">
        <f t="shared" si="124"/>
        <v>36</v>
      </c>
      <c r="AH247" s="13">
        <f t="shared" si="124"/>
        <v>111</v>
      </c>
    </row>
    <row r="248" spans="1:34" s="3" customFormat="1" ht="12" customHeight="1">
      <c r="A248" s="33" t="s">
        <v>191</v>
      </c>
      <c r="B248" s="34" t="s">
        <v>4</v>
      </c>
      <c r="C248" s="34" t="s">
        <v>4</v>
      </c>
      <c r="D248" s="34" t="s">
        <v>4</v>
      </c>
      <c r="E248" s="35" t="s">
        <v>80</v>
      </c>
      <c r="F248" s="36">
        <v>2152</v>
      </c>
      <c r="G248" s="36">
        <v>37</v>
      </c>
      <c r="H248" s="36">
        <v>36</v>
      </c>
      <c r="I248" s="36">
        <v>39</v>
      </c>
      <c r="J248" s="36">
        <v>36</v>
      </c>
      <c r="K248" s="36">
        <v>37</v>
      </c>
      <c r="L248" s="36">
        <v>185</v>
      </c>
      <c r="M248" s="36">
        <v>76</v>
      </c>
      <c r="N248" s="36">
        <v>239</v>
      </c>
      <c r="O248" s="36">
        <v>81</v>
      </c>
      <c r="P248" s="36">
        <v>200</v>
      </c>
      <c r="Q248" s="36">
        <v>188</v>
      </c>
      <c r="R248" s="36">
        <v>178</v>
      </c>
      <c r="S248" s="36">
        <v>156</v>
      </c>
      <c r="T248" s="36">
        <v>142</v>
      </c>
      <c r="U248" s="36">
        <v>126</v>
      </c>
      <c r="V248" s="36">
        <v>102</v>
      </c>
      <c r="W248" s="36">
        <v>83</v>
      </c>
      <c r="X248" s="36">
        <v>65</v>
      </c>
      <c r="Y248" s="36">
        <v>51</v>
      </c>
      <c r="Z248" s="36">
        <v>40</v>
      </c>
      <c r="AA248" s="36">
        <v>29</v>
      </c>
      <c r="AB248" s="36">
        <v>26</v>
      </c>
      <c r="AC248" s="37">
        <v>66</v>
      </c>
      <c r="AD248" s="37">
        <v>53</v>
      </c>
      <c r="AE248" s="36">
        <v>38</v>
      </c>
      <c r="AF248" s="36">
        <v>3</v>
      </c>
      <c r="AG248" s="36">
        <v>196</v>
      </c>
      <c r="AH248" s="36">
        <v>601</v>
      </c>
    </row>
    <row r="249" spans="1:34" s="3" customFormat="1" ht="12" customHeight="1">
      <c r="A249" s="10"/>
      <c r="B249" s="11"/>
      <c r="C249" s="11"/>
      <c r="D249" s="11"/>
      <c r="E249" s="31" t="s">
        <v>428</v>
      </c>
      <c r="F249" s="78">
        <f>SUM(G249:AB249)</f>
        <v>1354</v>
      </c>
      <c r="G249" s="13">
        <f t="shared" ref="G249:AH249" si="125">ROUND(G248*0.63,0)</f>
        <v>23</v>
      </c>
      <c r="H249" s="13">
        <f t="shared" si="125"/>
        <v>23</v>
      </c>
      <c r="I249" s="13">
        <f t="shared" si="125"/>
        <v>25</v>
      </c>
      <c r="J249" s="13">
        <f t="shared" si="125"/>
        <v>23</v>
      </c>
      <c r="K249" s="13">
        <f t="shared" si="125"/>
        <v>23</v>
      </c>
      <c r="L249" s="13">
        <f t="shared" si="125"/>
        <v>117</v>
      </c>
      <c r="M249" s="13">
        <f t="shared" si="125"/>
        <v>48</v>
      </c>
      <c r="N249" s="13">
        <f t="shared" si="125"/>
        <v>151</v>
      </c>
      <c r="O249" s="13">
        <f t="shared" si="125"/>
        <v>51</v>
      </c>
      <c r="P249" s="13">
        <f t="shared" si="125"/>
        <v>126</v>
      </c>
      <c r="Q249" s="13">
        <f t="shared" si="125"/>
        <v>118</v>
      </c>
      <c r="R249" s="13">
        <f t="shared" si="125"/>
        <v>112</v>
      </c>
      <c r="S249" s="13">
        <f t="shared" si="125"/>
        <v>98</v>
      </c>
      <c r="T249" s="13">
        <f t="shared" si="125"/>
        <v>89</v>
      </c>
      <c r="U249" s="13">
        <f t="shared" si="125"/>
        <v>79</v>
      </c>
      <c r="V249" s="13">
        <f t="shared" si="125"/>
        <v>64</v>
      </c>
      <c r="W249" s="13">
        <f t="shared" si="125"/>
        <v>52</v>
      </c>
      <c r="X249" s="13">
        <f t="shared" si="125"/>
        <v>41</v>
      </c>
      <c r="Y249" s="13">
        <f t="shared" si="125"/>
        <v>32</v>
      </c>
      <c r="Z249" s="13">
        <f t="shared" si="125"/>
        <v>25</v>
      </c>
      <c r="AA249" s="13">
        <f t="shared" si="125"/>
        <v>18</v>
      </c>
      <c r="AB249" s="13">
        <f t="shared" si="125"/>
        <v>16</v>
      </c>
      <c r="AC249" s="13">
        <f t="shared" si="125"/>
        <v>42</v>
      </c>
      <c r="AD249" s="13">
        <f t="shared" si="125"/>
        <v>33</v>
      </c>
      <c r="AE249" s="13">
        <f t="shared" si="125"/>
        <v>24</v>
      </c>
      <c r="AF249" s="13">
        <f t="shared" si="125"/>
        <v>2</v>
      </c>
      <c r="AG249" s="13">
        <f t="shared" si="125"/>
        <v>123</v>
      </c>
      <c r="AH249" s="13">
        <f t="shared" si="125"/>
        <v>379</v>
      </c>
    </row>
    <row r="250" spans="1:34" s="3" customFormat="1" ht="12" customHeight="1">
      <c r="A250" s="10"/>
      <c r="B250" s="11"/>
      <c r="C250" s="11"/>
      <c r="D250" s="11"/>
      <c r="E250" s="31" t="s">
        <v>429</v>
      </c>
      <c r="F250" s="78">
        <f>SUM(G250:AB250)</f>
        <v>798</v>
      </c>
      <c r="G250" s="13">
        <f t="shared" ref="G250:AH250" si="126">ROUND(G248*0.37,0)</f>
        <v>14</v>
      </c>
      <c r="H250" s="13">
        <f t="shared" si="126"/>
        <v>13</v>
      </c>
      <c r="I250" s="13">
        <f t="shared" si="126"/>
        <v>14</v>
      </c>
      <c r="J250" s="13">
        <f t="shared" si="126"/>
        <v>13</v>
      </c>
      <c r="K250" s="13">
        <f t="shared" si="126"/>
        <v>14</v>
      </c>
      <c r="L250" s="13">
        <f t="shared" si="126"/>
        <v>68</v>
      </c>
      <c r="M250" s="13">
        <f t="shared" si="126"/>
        <v>28</v>
      </c>
      <c r="N250" s="13">
        <f t="shared" si="126"/>
        <v>88</v>
      </c>
      <c r="O250" s="13">
        <f t="shared" si="126"/>
        <v>30</v>
      </c>
      <c r="P250" s="13">
        <f t="shared" si="126"/>
        <v>74</v>
      </c>
      <c r="Q250" s="13">
        <f t="shared" si="126"/>
        <v>70</v>
      </c>
      <c r="R250" s="13">
        <f t="shared" si="126"/>
        <v>66</v>
      </c>
      <c r="S250" s="13">
        <f t="shared" si="126"/>
        <v>58</v>
      </c>
      <c r="T250" s="13">
        <f t="shared" si="126"/>
        <v>53</v>
      </c>
      <c r="U250" s="13">
        <f t="shared" si="126"/>
        <v>47</v>
      </c>
      <c r="V250" s="13">
        <f t="shared" si="126"/>
        <v>38</v>
      </c>
      <c r="W250" s="13">
        <f t="shared" si="126"/>
        <v>31</v>
      </c>
      <c r="X250" s="13">
        <f t="shared" si="126"/>
        <v>24</v>
      </c>
      <c r="Y250" s="13">
        <f t="shared" si="126"/>
        <v>19</v>
      </c>
      <c r="Z250" s="13">
        <f t="shared" si="126"/>
        <v>15</v>
      </c>
      <c r="AA250" s="13">
        <f t="shared" si="126"/>
        <v>11</v>
      </c>
      <c r="AB250" s="13">
        <f t="shared" si="126"/>
        <v>10</v>
      </c>
      <c r="AC250" s="13">
        <f t="shared" si="126"/>
        <v>24</v>
      </c>
      <c r="AD250" s="13">
        <f t="shared" si="126"/>
        <v>20</v>
      </c>
      <c r="AE250" s="13">
        <f t="shared" si="126"/>
        <v>14</v>
      </c>
      <c r="AF250" s="13">
        <f t="shared" si="126"/>
        <v>1</v>
      </c>
      <c r="AG250" s="13">
        <f t="shared" si="126"/>
        <v>73</v>
      </c>
      <c r="AH250" s="13">
        <f t="shared" si="126"/>
        <v>222</v>
      </c>
    </row>
    <row r="251" spans="1:34" s="3" customFormat="1" ht="12" customHeight="1">
      <c r="A251" s="33" t="s">
        <v>192</v>
      </c>
      <c r="B251" s="34" t="s">
        <v>4</v>
      </c>
      <c r="C251" s="34" t="s">
        <v>4</v>
      </c>
      <c r="D251" s="34" t="s">
        <v>5</v>
      </c>
      <c r="E251" s="35" t="s">
        <v>81</v>
      </c>
      <c r="F251" s="36">
        <v>932</v>
      </c>
      <c r="G251" s="36">
        <v>16</v>
      </c>
      <c r="H251" s="36">
        <v>17</v>
      </c>
      <c r="I251" s="36">
        <v>14</v>
      </c>
      <c r="J251" s="36">
        <v>18</v>
      </c>
      <c r="K251" s="36">
        <v>14</v>
      </c>
      <c r="L251" s="36">
        <v>80</v>
      </c>
      <c r="M251" s="36">
        <v>33</v>
      </c>
      <c r="N251" s="36">
        <v>104</v>
      </c>
      <c r="O251" s="36">
        <v>35</v>
      </c>
      <c r="P251" s="36">
        <v>87</v>
      </c>
      <c r="Q251" s="36">
        <v>82</v>
      </c>
      <c r="R251" s="36">
        <v>77</v>
      </c>
      <c r="S251" s="36">
        <v>67</v>
      </c>
      <c r="T251" s="36">
        <v>61</v>
      </c>
      <c r="U251" s="36">
        <v>55</v>
      </c>
      <c r="V251" s="36">
        <v>44</v>
      </c>
      <c r="W251" s="36">
        <v>36</v>
      </c>
      <c r="X251" s="36">
        <v>28</v>
      </c>
      <c r="Y251" s="36">
        <v>22</v>
      </c>
      <c r="Z251" s="36">
        <v>17</v>
      </c>
      <c r="AA251" s="36">
        <v>13</v>
      </c>
      <c r="AB251" s="36">
        <v>12</v>
      </c>
      <c r="AC251" s="37">
        <v>28</v>
      </c>
      <c r="AD251" s="37">
        <v>23</v>
      </c>
      <c r="AE251" s="36">
        <v>16</v>
      </c>
      <c r="AF251" s="36">
        <v>1</v>
      </c>
      <c r="AG251" s="36">
        <v>85</v>
      </c>
      <c r="AH251" s="36">
        <v>260</v>
      </c>
    </row>
    <row r="252" spans="1:34" s="3" customFormat="1" ht="12" customHeight="1">
      <c r="A252" s="10"/>
      <c r="B252" s="11"/>
      <c r="C252" s="11"/>
      <c r="D252" s="11"/>
      <c r="E252" s="32" t="s">
        <v>430</v>
      </c>
      <c r="F252" s="78">
        <f>F251</f>
        <v>932</v>
      </c>
      <c r="G252" s="13">
        <f t="shared" ref="G252:AH252" si="127">G251</f>
        <v>16</v>
      </c>
      <c r="H252" s="13">
        <f t="shared" si="127"/>
        <v>17</v>
      </c>
      <c r="I252" s="13">
        <f t="shared" si="127"/>
        <v>14</v>
      </c>
      <c r="J252" s="13">
        <f t="shared" si="127"/>
        <v>18</v>
      </c>
      <c r="K252" s="13">
        <f t="shared" si="127"/>
        <v>14</v>
      </c>
      <c r="L252" s="13">
        <f t="shared" si="127"/>
        <v>80</v>
      </c>
      <c r="M252" s="13">
        <f t="shared" si="127"/>
        <v>33</v>
      </c>
      <c r="N252" s="13">
        <f t="shared" si="127"/>
        <v>104</v>
      </c>
      <c r="O252" s="13">
        <f t="shared" si="127"/>
        <v>35</v>
      </c>
      <c r="P252" s="13">
        <f t="shared" si="127"/>
        <v>87</v>
      </c>
      <c r="Q252" s="13">
        <f t="shared" si="127"/>
        <v>82</v>
      </c>
      <c r="R252" s="13">
        <f t="shared" si="127"/>
        <v>77</v>
      </c>
      <c r="S252" s="13">
        <f t="shared" si="127"/>
        <v>67</v>
      </c>
      <c r="T252" s="13">
        <f t="shared" si="127"/>
        <v>61</v>
      </c>
      <c r="U252" s="13">
        <f t="shared" si="127"/>
        <v>55</v>
      </c>
      <c r="V252" s="13">
        <f t="shared" si="127"/>
        <v>44</v>
      </c>
      <c r="W252" s="13">
        <f t="shared" si="127"/>
        <v>36</v>
      </c>
      <c r="X252" s="13">
        <f t="shared" si="127"/>
        <v>28</v>
      </c>
      <c r="Y252" s="13">
        <f t="shared" si="127"/>
        <v>22</v>
      </c>
      <c r="Z252" s="13">
        <f t="shared" si="127"/>
        <v>17</v>
      </c>
      <c r="AA252" s="13">
        <f t="shared" si="127"/>
        <v>13</v>
      </c>
      <c r="AB252" s="13">
        <f t="shared" si="127"/>
        <v>12</v>
      </c>
      <c r="AC252" s="13">
        <f t="shared" si="127"/>
        <v>28</v>
      </c>
      <c r="AD252" s="13">
        <f t="shared" si="127"/>
        <v>23</v>
      </c>
      <c r="AE252" s="13">
        <f t="shared" si="127"/>
        <v>16</v>
      </c>
      <c r="AF252" s="13">
        <f t="shared" si="127"/>
        <v>1</v>
      </c>
      <c r="AG252" s="13">
        <f t="shared" si="127"/>
        <v>85</v>
      </c>
      <c r="AH252" s="13">
        <f t="shared" si="127"/>
        <v>260</v>
      </c>
    </row>
    <row r="253" spans="1:34" s="3" customFormat="1" ht="12" customHeight="1">
      <c r="A253" s="33" t="s">
        <v>193</v>
      </c>
      <c r="B253" s="34" t="s">
        <v>4</v>
      </c>
      <c r="C253" s="34" t="s">
        <v>4</v>
      </c>
      <c r="D253" s="34" t="s">
        <v>6</v>
      </c>
      <c r="E253" s="35" t="s">
        <v>82</v>
      </c>
      <c r="F253" s="36">
        <v>1240</v>
      </c>
      <c r="G253" s="36">
        <v>21</v>
      </c>
      <c r="H253" s="36">
        <v>22</v>
      </c>
      <c r="I253" s="36">
        <v>19</v>
      </c>
      <c r="J253" s="36">
        <v>21</v>
      </c>
      <c r="K253" s="36">
        <v>21</v>
      </c>
      <c r="L253" s="36">
        <v>107</v>
      </c>
      <c r="M253" s="36">
        <v>44</v>
      </c>
      <c r="N253" s="36">
        <v>137</v>
      </c>
      <c r="O253" s="36">
        <v>48</v>
      </c>
      <c r="P253" s="36">
        <v>115</v>
      </c>
      <c r="Q253" s="36">
        <v>108</v>
      </c>
      <c r="R253" s="36">
        <v>103</v>
      </c>
      <c r="S253" s="36">
        <v>90</v>
      </c>
      <c r="T253" s="36">
        <v>82</v>
      </c>
      <c r="U253" s="36">
        <v>73</v>
      </c>
      <c r="V253" s="36">
        <v>59</v>
      </c>
      <c r="W253" s="36">
        <v>48</v>
      </c>
      <c r="X253" s="36">
        <v>37</v>
      </c>
      <c r="Y253" s="36">
        <v>29</v>
      </c>
      <c r="Z253" s="36">
        <v>23</v>
      </c>
      <c r="AA253" s="36">
        <v>17</v>
      </c>
      <c r="AB253" s="36">
        <v>16</v>
      </c>
      <c r="AC253" s="37">
        <v>37</v>
      </c>
      <c r="AD253" s="37">
        <v>30</v>
      </c>
      <c r="AE253" s="36">
        <v>21</v>
      </c>
      <c r="AF253" s="36">
        <v>2</v>
      </c>
      <c r="AG253" s="36">
        <v>113</v>
      </c>
      <c r="AH253" s="36">
        <v>346</v>
      </c>
    </row>
    <row r="254" spans="1:34" s="3" customFormat="1" ht="12" customHeight="1">
      <c r="A254" s="10"/>
      <c r="B254" s="11"/>
      <c r="C254" s="11"/>
      <c r="D254" s="11"/>
      <c r="E254" s="31" t="s">
        <v>431</v>
      </c>
      <c r="F254" s="78">
        <f>F253</f>
        <v>1240</v>
      </c>
      <c r="G254" s="13">
        <f t="shared" ref="G254:AH254" si="128">G253</f>
        <v>21</v>
      </c>
      <c r="H254" s="13">
        <f t="shared" si="128"/>
        <v>22</v>
      </c>
      <c r="I254" s="13">
        <f t="shared" si="128"/>
        <v>19</v>
      </c>
      <c r="J254" s="13">
        <f t="shared" si="128"/>
        <v>21</v>
      </c>
      <c r="K254" s="13">
        <f t="shared" si="128"/>
        <v>21</v>
      </c>
      <c r="L254" s="13">
        <f t="shared" si="128"/>
        <v>107</v>
      </c>
      <c r="M254" s="13">
        <f t="shared" si="128"/>
        <v>44</v>
      </c>
      <c r="N254" s="13">
        <f t="shared" si="128"/>
        <v>137</v>
      </c>
      <c r="O254" s="13">
        <f t="shared" si="128"/>
        <v>48</v>
      </c>
      <c r="P254" s="13">
        <f t="shared" si="128"/>
        <v>115</v>
      </c>
      <c r="Q254" s="13">
        <f t="shared" si="128"/>
        <v>108</v>
      </c>
      <c r="R254" s="13">
        <f t="shared" si="128"/>
        <v>103</v>
      </c>
      <c r="S254" s="13">
        <f t="shared" si="128"/>
        <v>90</v>
      </c>
      <c r="T254" s="13">
        <f t="shared" si="128"/>
        <v>82</v>
      </c>
      <c r="U254" s="13">
        <f t="shared" si="128"/>
        <v>73</v>
      </c>
      <c r="V254" s="13">
        <f t="shared" si="128"/>
        <v>59</v>
      </c>
      <c r="W254" s="13">
        <f t="shared" si="128"/>
        <v>48</v>
      </c>
      <c r="X254" s="13">
        <f t="shared" si="128"/>
        <v>37</v>
      </c>
      <c r="Y254" s="13">
        <f t="shared" si="128"/>
        <v>29</v>
      </c>
      <c r="Z254" s="13">
        <f t="shared" si="128"/>
        <v>23</v>
      </c>
      <c r="AA254" s="13">
        <f t="shared" si="128"/>
        <v>17</v>
      </c>
      <c r="AB254" s="13">
        <f t="shared" si="128"/>
        <v>16</v>
      </c>
      <c r="AC254" s="13">
        <f t="shared" si="128"/>
        <v>37</v>
      </c>
      <c r="AD254" s="13">
        <f t="shared" si="128"/>
        <v>30</v>
      </c>
      <c r="AE254" s="13">
        <f t="shared" si="128"/>
        <v>21</v>
      </c>
      <c r="AF254" s="13">
        <f t="shared" si="128"/>
        <v>2</v>
      </c>
      <c r="AG254" s="13">
        <f t="shared" si="128"/>
        <v>113</v>
      </c>
      <c r="AH254" s="13">
        <f t="shared" si="128"/>
        <v>346</v>
      </c>
    </row>
    <row r="255" spans="1:34" s="3" customFormat="1" ht="12" customHeight="1">
      <c r="A255" s="33" t="s">
        <v>194</v>
      </c>
      <c r="B255" s="34" t="s">
        <v>4</v>
      </c>
      <c r="C255" s="34" t="s">
        <v>4</v>
      </c>
      <c r="D255" s="34" t="s">
        <v>8</v>
      </c>
      <c r="E255" s="35" t="s">
        <v>83</v>
      </c>
      <c r="F255" s="36">
        <v>1597</v>
      </c>
      <c r="G255" s="36">
        <v>27</v>
      </c>
      <c r="H255" s="36">
        <v>26</v>
      </c>
      <c r="I255" s="36">
        <v>29</v>
      </c>
      <c r="J255" s="36">
        <v>30</v>
      </c>
      <c r="K255" s="36">
        <v>24</v>
      </c>
      <c r="L255" s="36">
        <v>137</v>
      </c>
      <c r="M255" s="36">
        <v>56</v>
      </c>
      <c r="N255" s="36">
        <v>178</v>
      </c>
      <c r="O255" s="36">
        <v>60</v>
      </c>
      <c r="P255" s="36">
        <v>149</v>
      </c>
      <c r="Q255" s="36">
        <v>140</v>
      </c>
      <c r="R255" s="36">
        <v>132</v>
      </c>
      <c r="S255" s="36">
        <v>115</v>
      </c>
      <c r="T255" s="36">
        <v>105</v>
      </c>
      <c r="U255" s="36">
        <v>94</v>
      </c>
      <c r="V255" s="36">
        <v>76</v>
      </c>
      <c r="W255" s="36">
        <v>61</v>
      </c>
      <c r="X255" s="36">
        <v>48</v>
      </c>
      <c r="Y255" s="36">
        <v>38</v>
      </c>
      <c r="Z255" s="36">
        <v>30</v>
      </c>
      <c r="AA255" s="36">
        <v>22</v>
      </c>
      <c r="AB255" s="36">
        <v>20</v>
      </c>
      <c r="AC255" s="37">
        <v>47</v>
      </c>
      <c r="AD255" s="37">
        <v>40</v>
      </c>
      <c r="AE255" s="36">
        <v>27</v>
      </c>
      <c r="AF255" s="36">
        <v>2</v>
      </c>
      <c r="AG255" s="36">
        <v>146</v>
      </c>
      <c r="AH255" s="36">
        <v>446</v>
      </c>
    </row>
    <row r="256" spans="1:34" s="3" customFormat="1" ht="12" customHeight="1">
      <c r="A256" s="10"/>
      <c r="B256" s="11"/>
      <c r="C256" s="11"/>
      <c r="D256" s="11"/>
      <c r="E256" s="31" t="s">
        <v>432</v>
      </c>
      <c r="F256" s="78">
        <f>F255</f>
        <v>1597</v>
      </c>
      <c r="G256" s="13">
        <f t="shared" ref="G256:AH256" si="129">G255</f>
        <v>27</v>
      </c>
      <c r="H256" s="13">
        <f t="shared" si="129"/>
        <v>26</v>
      </c>
      <c r="I256" s="13">
        <f t="shared" si="129"/>
        <v>29</v>
      </c>
      <c r="J256" s="13">
        <f t="shared" si="129"/>
        <v>30</v>
      </c>
      <c r="K256" s="13">
        <f t="shared" si="129"/>
        <v>24</v>
      </c>
      <c r="L256" s="13">
        <f t="shared" si="129"/>
        <v>137</v>
      </c>
      <c r="M256" s="13">
        <f t="shared" si="129"/>
        <v>56</v>
      </c>
      <c r="N256" s="13">
        <f t="shared" si="129"/>
        <v>178</v>
      </c>
      <c r="O256" s="13">
        <f t="shared" si="129"/>
        <v>60</v>
      </c>
      <c r="P256" s="13">
        <f t="shared" si="129"/>
        <v>149</v>
      </c>
      <c r="Q256" s="13">
        <f t="shared" si="129"/>
        <v>140</v>
      </c>
      <c r="R256" s="13">
        <f t="shared" si="129"/>
        <v>132</v>
      </c>
      <c r="S256" s="13">
        <f t="shared" si="129"/>
        <v>115</v>
      </c>
      <c r="T256" s="13">
        <f t="shared" si="129"/>
        <v>105</v>
      </c>
      <c r="U256" s="13">
        <f t="shared" si="129"/>
        <v>94</v>
      </c>
      <c r="V256" s="13">
        <f t="shared" si="129"/>
        <v>76</v>
      </c>
      <c r="W256" s="13">
        <f t="shared" si="129"/>
        <v>61</v>
      </c>
      <c r="X256" s="13">
        <f t="shared" si="129"/>
        <v>48</v>
      </c>
      <c r="Y256" s="13">
        <f t="shared" si="129"/>
        <v>38</v>
      </c>
      <c r="Z256" s="13">
        <f t="shared" si="129"/>
        <v>30</v>
      </c>
      <c r="AA256" s="13">
        <f t="shared" si="129"/>
        <v>22</v>
      </c>
      <c r="AB256" s="13">
        <f t="shared" si="129"/>
        <v>20</v>
      </c>
      <c r="AC256" s="13">
        <f t="shared" si="129"/>
        <v>47</v>
      </c>
      <c r="AD256" s="13">
        <f t="shared" si="129"/>
        <v>40</v>
      </c>
      <c r="AE256" s="13">
        <f t="shared" si="129"/>
        <v>27</v>
      </c>
      <c r="AF256" s="13">
        <f t="shared" si="129"/>
        <v>2</v>
      </c>
      <c r="AG256" s="13">
        <f t="shared" si="129"/>
        <v>146</v>
      </c>
      <c r="AH256" s="13">
        <f t="shared" si="129"/>
        <v>446</v>
      </c>
    </row>
    <row r="257" spans="1:34" s="3" customFormat="1" ht="12" customHeight="1">
      <c r="A257" s="33" t="s">
        <v>195</v>
      </c>
      <c r="B257" s="34" t="s">
        <v>4</v>
      </c>
      <c r="C257" s="34" t="s">
        <v>4</v>
      </c>
      <c r="D257" s="34" t="s">
        <v>9</v>
      </c>
      <c r="E257" s="35" t="s">
        <v>84</v>
      </c>
      <c r="F257" s="36">
        <v>1007</v>
      </c>
      <c r="G257" s="36">
        <v>17</v>
      </c>
      <c r="H257" s="36">
        <v>18</v>
      </c>
      <c r="I257" s="36">
        <v>15</v>
      </c>
      <c r="J257" s="36">
        <v>14</v>
      </c>
      <c r="K257" s="36">
        <v>20</v>
      </c>
      <c r="L257" s="36">
        <v>87</v>
      </c>
      <c r="M257" s="36">
        <v>36</v>
      </c>
      <c r="N257" s="36">
        <v>112</v>
      </c>
      <c r="O257" s="36">
        <v>38</v>
      </c>
      <c r="P257" s="36">
        <v>94</v>
      </c>
      <c r="Q257" s="36">
        <v>88</v>
      </c>
      <c r="R257" s="36">
        <v>83</v>
      </c>
      <c r="S257" s="36">
        <v>73</v>
      </c>
      <c r="T257" s="36">
        <v>66</v>
      </c>
      <c r="U257" s="36">
        <v>59</v>
      </c>
      <c r="V257" s="36">
        <v>48</v>
      </c>
      <c r="W257" s="36">
        <v>39</v>
      </c>
      <c r="X257" s="36">
        <v>30</v>
      </c>
      <c r="Y257" s="36">
        <v>24</v>
      </c>
      <c r="Z257" s="36">
        <v>19</v>
      </c>
      <c r="AA257" s="36">
        <v>14</v>
      </c>
      <c r="AB257" s="36">
        <v>13</v>
      </c>
      <c r="AC257" s="37">
        <v>30</v>
      </c>
      <c r="AD257" s="37">
        <v>25</v>
      </c>
      <c r="AE257" s="36">
        <v>17</v>
      </c>
      <c r="AF257" s="36">
        <v>1</v>
      </c>
      <c r="AG257" s="36">
        <v>92</v>
      </c>
      <c r="AH257" s="36">
        <v>281</v>
      </c>
    </row>
    <row r="258" spans="1:34" s="3" customFormat="1" ht="12" customHeight="1">
      <c r="A258" s="10"/>
      <c r="B258" s="11"/>
      <c r="C258" s="11"/>
      <c r="D258" s="11"/>
      <c r="E258" s="31" t="s">
        <v>433</v>
      </c>
      <c r="F258" s="78">
        <f>F257</f>
        <v>1007</v>
      </c>
      <c r="G258" s="13">
        <f t="shared" ref="G258:AH258" si="130">G257</f>
        <v>17</v>
      </c>
      <c r="H258" s="13">
        <f t="shared" si="130"/>
        <v>18</v>
      </c>
      <c r="I258" s="13">
        <f t="shared" si="130"/>
        <v>15</v>
      </c>
      <c r="J258" s="13">
        <f t="shared" si="130"/>
        <v>14</v>
      </c>
      <c r="K258" s="13">
        <f t="shared" si="130"/>
        <v>20</v>
      </c>
      <c r="L258" s="13">
        <f t="shared" si="130"/>
        <v>87</v>
      </c>
      <c r="M258" s="13">
        <f t="shared" si="130"/>
        <v>36</v>
      </c>
      <c r="N258" s="13">
        <f t="shared" si="130"/>
        <v>112</v>
      </c>
      <c r="O258" s="13">
        <f t="shared" si="130"/>
        <v>38</v>
      </c>
      <c r="P258" s="13">
        <f t="shared" si="130"/>
        <v>94</v>
      </c>
      <c r="Q258" s="13">
        <f t="shared" si="130"/>
        <v>88</v>
      </c>
      <c r="R258" s="13">
        <f t="shared" si="130"/>
        <v>83</v>
      </c>
      <c r="S258" s="13">
        <f t="shared" si="130"/>
        <v>73</v>
      </c>
      <c r="T258" s="13">
        <f t="shared" si="130"/>
        <v>66</v>
      </c>
      <c r="U258" s="13">
        <f t="shared" si="130"/>
        <v>59</v>
      </c>
      <c r="V258" s="13">
        <f t="shared" si="130"/>
        <v>48</v>
      </c>
      <c r="W258" s="13">
        <f t="shared" si="130"/>
        <v>39</v>
      </c>
      <c r="X258" s="13">
        <f t="shared" si="130"/>
        <v>30</v>
      </c>
      <c r="Y258" s="13">
        <f t="shared" si="130"/>
        <v>24</v>
      </c>
      <c r="Z258" s="13">
        <f t="shared" si="130"/>
        <v>19</v>
      </c>
      <c r="AA258" s="13">
        <f t="shared" si="130"/>
        <v>14</v>
      </c>
      <c r="AB258" s="13">
        <f t="shared" si="130"/>
        <v>13</v>
      </c>
      <c r="AC258" s="13">
        <f t="shared" si="130"/>
        <v>30</v>
      </c>
      <c r="AD258" s="13">
        <f t="shared" si="130"/>
        <v>25</v>
      </c>
      <c r="AE258" s="13">
        <f t="shared" si="130"/>
        <v>17</v>
      </c>
      <c r="AF258" s="13">
        <f t="shared" si="130"/>
        <v>1</v>
      </c>
      <c r="AG258" s="13">
        <f t="shared" si="130"/>
        <v>92</v>
      </c>
      <c r="AH258" s="13">
        <f t="shared" si="130"/>
        <v>281</v>
      </c>
    </row>
    <row r="259" spans="1:34" s="3" customFormat="1" ht="12" customHeight="1">
      <c r="A259" s="33" t="s">
        <v>196</v>
      </c>
      <c r="B259" s="34" t="s">
        <v>4</v>
      </c>
      <c r="C259" s="34" t="s">
        <v>4</v>
      </c>
      <c r="D259" s="34" t="s">
        <v>10</v>
      </c>
      <c r="E259" s="35" t="s">
        <v>85</v>
      </c>
      <c r="F259" s="36">
        <v>9194</v>
      </c>
      <c r="G259" s="36">
        <v>157</v>
      </c>
      <c r="H259" s="36">
        <v>156</v>
      </c>
      <c r="I259" s="36">
        <v>158</v>
      </c>
      <c r="J259" s="36">
        <v>159</v>
      </c>
      <c r="K259" s="36">
        <v>153</v>
      </c>
      <c r="L259" s="36">
        <v>790</v>
      </c>
      <c r="M259" s="36">
        <v>327</v>
      </c>
      <c r="N259" s="36">
        <v>1022</v>
      </c>
      <c r="O259" s="36">
        <v>347</v>
      </c>
      <c r="P259" s="36">
        <v>856</v>
      </c>
      <c r="Q259" s="36">
        <v>804</v>
      </c>
      <c r="R259" s="36">
        <v>762</v>
      </c>
      <c r="S259" s="36">
        <v>665</v>
      </c>
      <c r="T259" s="36">
        <v>605</v>
      </c>
      <c r="U259" s="36">
        <v>539</v>
      </c>
      <c r="V259" s="36">
        <v>436</v>
      </c>
      <c r="W259" s="36">
        <v>354</v>
      </c>
      <c r="X259" s="36">
        <v>278</v>
      </c>
      <c r="Y259" s="36">
        <v>218</v>
      </c>
      <c r="Z259" s="36">
        <v>171</v>
      </c>
      <c r="AA259" s="36">
        <v>124</v>
      </c>
      <c r="AB259" s="36">
        <v>113</v>
      </c>
      <c r="AC259" s="37">
        <v>278</v>
      </c>
      <c r="AD259" s="37">
        <v>227</v>
      </c>
      <c r="AE259" s="36">
        <v>159</v>
      </c>
      <c r="AF259" s="36">
        <v>12</v>
      </c>
      <c r="AG259" s="36">
        <v>839</v>
      </c>
      <c r="AH259" s="36">
        <v>2566</v>
      </c>
    </row>
    <row r="260" spans="1:34" s="3" customFormat="1" ht="12" customHeight="1">
      <c r="A260" s="10"/>
      <c r="B260" s="11"/>
      <c r="C260" s="11"/>
      <c r="D260" s="11"/>
      <c r="E260" s="31" t="s">
        <v>434</v>
      </c>
      <c r="F260" s="78">
        <f>F259</f>
        <v>9194</v>
      </c>
      <c r="G260" s="13">
        <f t="shared" ref="G260:AH260" si="131">G259</f>
        <v>157</v>
      </c>
      <c r="H260" s="13">
        <f t="shared" si="131"/>
        <v>156</v>
      </c>
      <c r="I260" s="13">
        <f t="shared" si="131"/>
        <v>158</v>
      </c>
      <c r="J260" s="13">
        <f t="shared" si="131"/>
        <v>159</v>
      </c>
      <c r="K260" s="13">
        <f t="shared" si="131"/>
        <v>153</v>
      </c>
      <c r="L260" s="13">
        <f t="shared" si="131"/>
        <v>790</v>
      </c>
      <c r="M260" s="13">
        <f t="shared" si="131"/>
        <v>327</v>
      </c>
      <c r="N260" s="13">
        <f t="shared" si="131"/>
        <v>1022</v>
      </c>
      <c r="O260" s="13">
        <f t="shared" si="131"/>
        <v>347</v>
      </c>
      <c r="P260" s="13">
        <f t="shared" si="131"/>
        <v>856</v>
      </c>
      <c r="Q260" s="13">
        <f t="shared" si="131"/>
        <v>804</v>
      </c>
      <c r="R260" s="13">
        <f t="shared" si="131"/>
        <v>762</v>
      </c>
      <c r="S260" s="13">
        <f t="shared" si="131"/>
        <v>665</v>
      </c>
      <c r="T260" s="13">
        <f t="shared" si="131"/>
        <v>605</v>
      </c>
      <c r="U260" s="13">
        <f t="shared" si="131"/>
        <v>539</v>
      </c>
      <c r="V260" s="13">
        <f t="shared" si="131"/>
        <v>436</v>
      </c>
      <c r="W260" s="13">
        <f t="shared" si="131"/>
        <v>354</v>
      </c>
      <c r="X260" s="13">
        <f t="shared" si="131"/>
        <v>278</v>
      </c>
      <c r="Y260" s="13">
        <f t="shared" si="131"/>
        <v>218</v>
      </c>
      <c r="Z260" s="13">
        <f t="shared" si="131"/>
        <v>171</v>
      </c>
      <c r="AA260" s="13">
        <f t="shared" si="131"/>
        <v>124</v>
      </c>
      <c r="AB260" s="13">
        <f t="shared" si="131"/>
        <v>113</v>
      </c>
      <c r="AC260" s="13">
        <f t="shared" si="131"/>
        <v>278</v>
      </c>
      <c r="AD260" s="13">
        <f t="shared" si="131"/>
        <v>227</v>
      </c>
      <c r="AE260" s="13">
        <f t="shared" si="131"/>
        <v>159</v>
      </c>
      <c r="AF260" s="13">
        <f t="shared" si="131"/>
        <v>12</v>
      </c>
      <c r="AG260" s="13">
        <f t="shared" si="131"/>
        <v>839</v>
      </c>
      <c r="AH260" s="13">
        <f t="shared" si="131"/>
        <v>2566</v>
      </c>
    </row>
    <row r="261" spans="1:34" s="3" customFormat="1" ht="12" customHeight="1">
      <c r="A261" s="33" t="s">
        <v>197</v>
      </c>
      <c r="B261" s="34" t="s">
        <v>4</v>
      </c>
      <c r="C261" s="34" t="s">
        <v>4</v>
      </c>
      <c r="D261" s="34" t="s">
        <v>11</v>
      </c>
      <c r="E261" s="35" t="s">
        <v>86</v>
      </c>
      <c r="F261" s="36">
        <v>3505</v>
      </c>
      <c r="G261" s="36">
        <v>60</v>
      </c>
      <c r="H261" s="36">
        <v>59</v>
      </c>
      <c r="I261" s="36">
        <v>59</v>
      </c>
      <c r="J261" s="36">
        <v>57</v>
      </c>
      <c r="K261" s="36">
        <v>62</v>
      </c>
      <c r="L261" s="36">
        <v>301</v>
      </c>
      <c r="M261" s="36">
        <v>125</v>
      </c>
      <c r="N261" s="36">
        <v>389</v>
      </c>
      <c r="O261" s="36">
        <v>133</v>
      </c>
      <c r="P261" s="36">
        <v>326</v>
      </c>
      <c r="Q261" s="36">
        <v>307</v>
      </c>
      <c r="R261" s="36">
        <v>290</v>
      </c>
      <c r="S261" s="36">
        <v>253</v>
      </c>
      <c r="T261" s="36">
        <v>231</v>
      </c>
      <c r="U261" s="36">
        <v>206</v>
      </c>
      <c r="V261" s="36">
        <v>166</v>
      </c>
      <c r="W261" s="36">
        <v>135</v>
      </c>
      <c r="X261" s="36">
        <v>106</v>
      </c>
      <c r="Y261" s="36">
        <v>83</v>
      </c>
      <c r="Z261" s="36">
        <v>65</v>
      </c>
      <c r="AA261" s="36">
        <v>47</v>
      </c>
      <c r="AB261" s="36">
        <v>45</v>
      </c>
      <c r="AC261" s="37">
        <v>106</v>
      </c>
      <c r="AD261" s="37">
        <v>86</v>
      </c>
      <c r="AE261" s="36">
        <v>61</v>
      </c>
      <c r="AF261" s="36">
        <v>5</v>
      </c>
      <c r="AG261" s="36">
        <v>320</v>
      </c>
      <c r="AH261" s="36">
        <v>978</v>
      </c>
    </row>
    <row r="262" spans="1:34" s="3" customFormat="1" ht="12" customHeight="1">
      <c r="A262" s="10"/>
      <c r="B262" s="11"/>
      <c r="C262" s="11"/>
      <c r="D262" s="11"/>
      <c r="E262" s="32" t="s">
        <v>435</v>
      </c>
      <c r="F262" s="78">
        <v>2803</v>
      </c>
      <c r="G262" s="13">
        <f t="shared" ref="G262:AG262" si="132">ROUND(G261*0.8,0)</f>
        <v>48</v>
      </c>
      <c r="H262" s="13">
        <f t="shared" si="132"/>
        <v>47</v>
      </c>
      <c r="I262" s="13">
        <f t="shared" si="132"/>
        <v>47</v>
      </c>
      <c r="J262" s="13">
        <v>45</v>
      </c>
      <c r="K262" s="13">
        <f t="shared" si="132"/>
        <v>50</v>
      </c>
      <c r="L262" s="13">
        <f t="shared" si="132"/>
        <v>241</v>
      </c>
      <c r="M262" s="13">
        <f t="shared" si="132"/>
        <v>100</v>
      </c>
      <c r="N262" s="13">
        <f t="shared" si="132"/>
        <v>311</v>
      </c>
      <c r="O262" s="13">
        <f t="shared" si="132"/>
        <v>106</v>
      </c>
      <c r="P262" s="13">
        <f t="shared" si="132"/>
        <v>261</v>
      </c>
      <c r="Q262" s="13">
        <v>245</v>
      </c>
      <c r="R262" s="13">
        <f t="shared" si="132"/>
        <v>232</v>
      </c>
      <c r="S262" s="13">
        <v>203</v>
      </c>
      <c r="T262" s="13">
        <f t="shared" si="132"/>
        <v>185</v>
      </c>
      <c r="U262" s="13">
        <f t="shared" si="132"/>
        <v>165</v>
      </c>
      <c r="V262" s="13">
        <f t="shared" si="132"/>
        <v>133</v>
      </c>
      <c r="W262" s="13">
        <f t="shared" si="132"/>
        <v>108</v>
      </c>
      <c r="X262" s="13">
        <f t="shared" si="132"/>
        <v>85</v>
      </c>
      <c r="Y262" s="13">
        <f t="shared" si="132"/>
        <v>66</v>
      </c>
      <c r="Z262" s="13">
        <f t="shared" si="132"/>
        <v>52</v>
      </c>
      <c r="AA262" s="13">
        <v>37</v>
      </c>
      <c r="AB262" s="13">
        <f t="shared" si="132"/>
        <v>36</v>
      </c>
      <c r="AC262" s="13">
        <f t="shared" si="132"/>
        <v>85</v>
      </c>
      <c r="AD262" s="13">
        <f t="shared" si="132"/>
        <v>69</v>
      </c>
      <c r="AE262" s="13">
        <f t="shared" si="132"/>
        <v>49</v>
      </c>
      <c r="AF262" s="13">
        <f t="shared" si="132"/>
        <v>4</v>
      </c>
      <c r="AG262" s="13">
        <f t="shared" si="132"/>
        <v>256</v>
      </c>
      <c r="AH262" s="13">
        <v>783</v>
      </c>
    </row>
    <row r="263" spans="1:34" s="3" customFormat="1" ht="12" customHeight="1">
      <c r="A263" s="10"/>
      <c r="B263" s="11"/>
      <c r="C263" s="11"/>
      <c r="D263" s="11"/>
      <c r="E263" s="32" t="s">
        <v>436</v>
      </c>
      <c r="F263" s="78">
        <f>ROUND(F261*0.12,0)</f>
        <v>421</v>
      </c>
      <c r="G263" s="13">
        <f t="shared" ref="G263:AH263" si="133">ROUND(G261*0.12,0)</f>
        <v>7</v>
      </c>
      <c r="H263" s="13">
        <f t="shared" si="133"/>
        <v>7</v>
      </c>
      <c r="I263" s="13">
        <f t="shared" si="133"/>
        <v>7</v>
      </c>
      <c r="J263" s="13">
        <f t="shared" si="133"/>
        <v>7</v>
      </c>
      <c r="K263" s="13">
        <f t="shared" si="133"/>
        <v>7</v>
      </c>
      <c r="L263" s="13">
        <f t="shared" si="133"/>
        <v>36</v>
      </c>
      <c r="M263" s="13">
        <f t="shared" si="133"/>
        <v>15</v>
      </c>
      <c r="N263" s="13">
        <f t="shared" si="133"/>
        <v>47</v>
      </c>
      <c r="O263" s="13">
        <f t="shared" si="133"/>
        <v>16</v>
      </c>
      <c r="P263" s="13">
        <f t="shared" si="133"/>
        <v>39</v>
      </c>
      <c r="Q263" s="13">
        <f t="shared" si="133"/>
        <v>37</v>
      </c>
      <c r="R263" s="13">
        <f t="shared" si="133"/>
        <v>35</v>
      </c>
      <c r="S263" s="13">
        <f t="shared" si="133"/>
        <v>30</v>
      </c>
      <c r="T263" s="13">
        <f t="shared" si="133"/>
        <v>28</v>
      </c>
      <c r="U263" s="13">
        <f t="shared" si="133"/>
        <v>25</v>
      </c>
      <c r="V263" s="13">
        <f t="shared" si="133"/>
        <v>20</v>
      </c>
      <c r="W263" s="13">
        <f t="shared" si="133"/>
        <v>16</v>
      </c>
      <c r="X263" s="13">
        <f t="shared" si="133"/>
        <v>13</v>
      </c>
      <c r="Y263" s="13">
        <f t="shared" si="133"/>
        <v>10</v>
      </c>
      <c r="Z263" s="13">
        <f t="shared" si="133"/>
        <v>8</v>
      </c>
      <c r="AA263" s="13">
        <f t="shared" si="133"/>
        <v>6</v>
      </c>
      <c r="AB263" s="13">
        <f t="shared" si="133"/>
        <v>5</v>
      </c>
      <c r="AC263" s="13">
        <f t="shared" si="133"/>
        <v>13</v>
      </c>
      <c r="AD263" s="13">
        <f t="shared" si="133"/>
        <v>10</v>
      </c>
      <c r="AE263" s="13">
        <f t="shared" si="133"/>
        <v>7</v>
      </c>
      <c r="AF263" s="13">
        <f t="shared" si="133"/>
        <v>1</v>
      </c>
      <c r="AG263" s="13">
        <f t="shared" si="133"/>
        <v>38</v>
      </c>
      <c r="AH263" s="13">
        <f t="shared" si="133"/>
        <v>117</v>
      </c>
    </row>
    <row r="264" spans="1:34" s="3" customFormat="1" ht="12" customHeight="1">
      <c r="A264" s="10"/>
      <c r="B264" s="11"/>
      <c r="C264" s="11"/>
      <c r="D264" s="11"/>
      <c r="E264" s="32" t="s">
        <v>437</v>
      </c>
      <c r="F264" s="78">
        <v>281</v>
      </c>
      <c r="G264" s="13">
        <f t="shared" ref="G264:AH264" si="134">ROUND(G261*0.08,0)</f>
        <v>5</v>
      </c>
      <c r="H264" s="13">
        <f t="shared" si="134"/>
        <v>5</v>
      </c>
      <c r="I264" s="13">
        <f t="shared" si="134"/>
        <v>5</v>
      </c>
      <c r="J264" s="13">
        <f t="shared" si="134"/>
        <v>5</v>
      </c>
      <c r="K264" s="13">
        <f t="shared" si="134"/>
        <v>5</v>
      </c>
      <c r="L264" s="13">
        <f t="shared" si="134"/>
        <v>24</v>
      </c>
      <c r="M264" s="13">
        <f t="shared" si="134"/>
        <v>10</v>
      </c>
      <c r="N264" s="13">
        <f t="shared" si="134"/>
        <v>31</v>
      </c>
      <c r="O264" s="13">
        <f t="shared" si="134"/>
        <v>11</v>
      </c>
      <c r="P264" s="13">
        <f t="shared" si="134"/>
        <v>26</v>
      </c>
      <c r="Q264" s="13">
        <f t="shared" si="134"/>
        <v>25</v>
      </c>
      <c r="R264" s="13">
        <f t="shared" si="134"/>
        <v>23</v>
      </c>
      <c r="S264" s="13">
        <f t="shared" si="134"/>
        <v>20</v>
      </c>
      <c r="T264" s="13">
        <f t="shared" si="134"/>
        <v>18</v>
      </c>
      <c r="U264" s="13">
        <f t="shared" si="134"/>
        <v>16</v>
      </c>
      <c r="V264" s="13">
        <f t="shared" si="134"/>
        <v>13</v>
      </c>
      <c r="W264" s="13">
        <f t="shared" si="134"/>
        <v>11</v>
      </c>
      <c r="X264" s="13">
        <f t="shared" si="134"/>
        <v>8</v>
      </c>
      <c r="Y264" s="13">
        <f t="shared" si="134"/>
        <v>7</v>
      </c>
      <c r="Z264" s="13">
        <f t="shared" si="134"/>
        <v>5</v>
      </c>
      <c r="AA264" s="13">
        <f t="shared" si="134"/>
        <v>4</v>
      </c>
      <c r="AB264" s="13">
        <f t="shared" si="134"/>
        <v>4</v>
      </c>
      <c r="AC264" s="13">
        <f t="shared" si="134"/>
        <v>8</v>
      </c>
      <c r="AD264" s="13">
        <f t="shared" si="134"/>
        <v>7</v>
      </c>
      <c r="AE264" s="13">
        <f t="shared" si="134"/>
        <v>5</v>
      </c>
      <c r="AF264" s="13">
        <f t="shared" si="134"/>
        <v>0</v>
      </c>
      <c r="AG264" s="13">
        <f t="shared" si="134"/>
        <v>26</v>
      </c>
      <c r="AH264" s="13">
        <f t="shared" si="134"/>
        <v>78</v>
      </c>
    </row>
    <row r="265" spans="1:34" s="3" customFormat="1" ht="12" customHeight="1">
      <c r="A265" s="33" t="s">
        <v>198</v>
      </c>
      <c r="B265" s="34" t="s">
        <v>4</v>
      </c>
      <c r="C265" s="34" t="s">
        <v>4</v>
      </c>
      <c r="D265" s="34" t="s">
        <v>12</v>
      </c>
      <c r="E265" s="35" t="s">
        <v>87</v>
      </c>
      <c r="F265" s="36">
        <v>654</v>
      </c>
      <c r="G265" s="36">
        <v>11</v>
      </c>
      <c r="H265" s="36">
        <v>10</v>
      </c>
      <c r="I265" s="36">
        <v>13</v>
      </c>
      <c r="J265" s="36">
        <v>8</v>
      </c>
      <c r="K265" s="36">
        <v>14</v>
      </c>
      <c r="L265" s="36">
        <v>56</v>
      </c>
      <c r="M265" s="36">
        <v>24</v>
      </c>
      <c r="N265" s="36">
        <v>71</v>
      </c>
      <c r="O265" s="36">
        <v>26</v>
      </c>
      <c r="P265" s="36">
        <v>61</v>
      </c>
      <c r="Q265" s="36">
        <v>57</v>
      </c>
      <c r="R265" s="36">
        <v>54</v>
      </c>
      <c r="S265" s="36">
        <v>47</v>
      </c>
      <c r="T265" s="36">
        <v>43</v>
      </c>
      <c r="U265" s="36">
        <v>38</v>
      </c>
      <c r="V265" s="36">
        <v>31</v>
      </c>
      <c r="W265" s="36">
        <v>25</v>
      </c>
      <c r="X265" s="36">
        <v>20</v>
      </c>
      <c r="Y265" s="36">
        <v>16</v>
      </c>
      <c r="Z265" s="36">
        <v>12</v>
      </c>
      <c r="AA265" s="36">
        <v>9</v>
      </c>
      <c r="AB265" s="36">
        <v>8</v>
      </c>
      <c r="AC265" s="37">
        <v>19</v>
      </c>
      <c r="AD265" s="37">
        <v>16</v>
      </c>
      <c r="AE265" s="36">
        <v>11</v>
      </c>
      <c r="AF265" s="36">
        <v>1</v>
      </c>
      <c r="AG265" s="36">
        <v>60</v>
      </c>
      <c r="AH265" s="36">
        <v>183</v>
      </c>
    </row>
    <row r="266" spans="1:34" s="3" customFormat="1" ht="12" customHeight="1">
      <c r="A266" s="10"/>
      <c r="B266" s="11"/>
      <c r="C266" s="11"/>
      <c r="D266" s="11"/>
      <c r="E266" s="32" t="s">
        <v>438</v>
      </c>
      <c r="F266" s="78">
        <f>SUM(G266:AB266)</f>
        <v>280</v>
      </c>
      <c r="G266" s="13">
        <f t="shared" ref="G266:AH266" si="135">ROUND(G265*0.43,0)</f>
        <v>5</v>
      </c>
      <c r="H266" s="13">
        <f t="shared" si="135"/>
        <v>4</v>
      </c>
      <c r="I266" s="13">
        <f t="shared" si="135"/>
        <v>6</v>
      </c>
      <c r="J266" s="13">
        <f t="shared" si="135"/>
        <v>3</v>
      </c>
      <c r="K266" s="13">
        <f t="shared" si="135"/>
        <v>6</v>
      </c>
      <c r="L266" s="13">
        <f t="shared" si="135"/>
        <v>24</v>
      </c>
      <c r="M266" s="13">
        <f t="shared" si="135"/>
        <v>10</v>
      </c>
      <c r="N266" s="13">
        <f t="shared" si="135"/>
        <v>31</v>
      </c>
      <c r="O266" s="13">
        <f t="shared" si="135"/>
        <v>11</v>
      </c>
      <c r="P266" s="13">
        <f t="shared" si="135"/>
        <v>26</v>
      </c>
      <c r="Q266" s="13">
        <f t="shared" si="135"/>
        <v>25</v>
      </c>
      <c r="R266" s="13">
        <f t="shared" si="135"/>
        <v>23</v>
      </c>
      <c r="S266" s="13">
        <f t="shared" si="135"/>
        <v>20</v>
      </c>
      <c r="T266" s="13">
        <f t="shared" si="135"/>
        <v>18</v>
      </c>
      <c r="U266" s="13">
        <f t="shared" si="135"/>
        <v>16</v>
      </c>
      <c r="V266" s="13">
        <f t="shared" si="135"/>
        <v>13</v>
      </c>
      <c r="W266" s="13">
        <f t="shared" si="135"/>
        <v>11</v>
      </c>
      <c r="X266" s="13">
        <f t="shared" si="135"/>
        <v>9</v>
      </c>
      <c r="Y266" s="13">
        <f t="shared" si="135"/>
        <v>7</v>
      </c>
      <c r="Z266" s="13">
        <f t="shared" si="135"/>
        <v>5</v>
      </c>
      <c r="AA266" s="13">
        <f t="shared" si="135"/>
        <v>4</v>
      </c>
      <c r="AB266" s="13">
        <f t="shared" si="135"/>
        <v>3</v>
      </c>
      <c r="AC266" s="13">
        <f t="shared" si="135"/>
        <v>8</v>
      </c>
      <c r="AD266" s="13">
        <f t="shared" si="135"/>
        <v>7</v>
      </c>
      <c r="AE266" s="13">
        <f t="shared" si="135"/>
        <v>5</v>
      </c>
      <c r="AF266" s="13">
        <f t="shared" si="135"/>
        <v>0</v>
      </c>
      <c r="AG266" s="13">
        <f t="shared" si="135"/>
        <v>26</v>
      </c>
      <c r="AH266" s="13">
        <f t="shared" si="135"/>
        <v>79</v>
      </c>
    </row>
    <row r="267" spans="1:34" s="3" customFormat="1" ht="12" customHeight="1">
      <c r="A267" s="10"/>
      <c r="B267" s="11"/>
      <c r="C267" s="11"/>
      <c r="D267" s="11"/>
      <c r="E267" s="32" t="s">
        <v>439</v>
      </c>
      <c r="F267" s="78">
        <f>SUM(G267:AB267)</f>
        <v>374</v>
      </c>
      <c r="G267" s="13">
        <f t="shared" ref="G267:AH267" si="136">ROUND(G265*0.57,0)</f>
        <v>6</v>
      </c>
      <c r="H267" s="13">
        <f t="shared" si="136"/>
        <v>6</v>
      </c>
      <c r="I267" s="13">
        <f t="shared" si="136"/>
        <v>7</v>
      </c>
      <c r="J267" s="13">
        <f t="shared" si="136"/>
        <v>5</v>
      </c>
      <c r="K267" s="13">
        <f t="shared" si="136"/>
        <v>8</v>
      </c>
      <c r="L267" s="13">
        <f t="shared" si="136"/>
        <v>32</v>
      </c>
      <c r="M267" s="13">
        <f t="shared" si="136"/>
        <v>14</v>
      </c>
      <c r="N267" s="13">
        <f t="shared" si="136"/>
        <v>40</v>
      </c>
      <c r="O267" s="13">
        <f t="shared" si="136"/>
        <v>15</v>
      </c>
      <c r="P267" s="13">
        <f t="shared" si="136"/>
        <v>35</v>
      </c>
      <c r="Q267" s="13">
        <f t="shared" si="136"/>
        <v>32</v>
      </c>
      <c r="R267" s="13">
        <f t="shared" si="136"/>
        <v>31</v>
      </c>
      <c r="S267" s="13">
        <f t="shared" si="136"/>
        <v>27</v>
      </c>
      <c r="T267" s="13">
        <f t="shared" si="136"/>
        <v>25</v>
      </c>
      <c r="U267" s="13">
        <f t="shared" si="136"/>
        <v>22</v>
      </c>
      <c r="V267" s="13">
        <f t="shared" si="136"/>
        <v>18</v>
      </c>
      <c r="W267" s="13">
        <f t="shared" si="136"/>
        <v>14</v>
      </c>
      <c r="X267" s="13">
        <f t="shared" si="136"/>
        <v>11</v>
      </c>
      <c r="Y267" s="13">
        <f t="shared" si="136"/>
        <v>9</v>
      </c>
      <c r="Z267" s="13">
        <f t="shared" si="136"/>
        <v>7</v>
      </c>
      <c r="AA267" s="13">
        <f t="shared" si="136"/>
        <v>5</v>
      </c>
      <c r="AB267" s="13">
        <f t="shared" si="136"/>
        <v>5</v>
      </c>
      <c r="AC267" s="13">
        <f t="shared" si="136"/>
        <v>11</v>
      </c>
      <c r="AD267" s="13">
        <f t="shared" si="136"/>
        <v>9</v>
      </c>
      <c r="AE267" s="13">
        <f t="shared" si="136"/>
        <v>6</v>
      </c>
      <c r="AF267" s="13">
        <f t="shared" si="136"/>
        <v>1</v>
      </c>
      <c r="AG267" s="13">
        <f t="shared" si="136"/>
        <v>34</v>
      </c>
      <c r="AH267" s="13">
        <f t="shared" si="136"/>
        <v>104</v>
      </c>
    </row>
    <row r="268" spans="1:34" s="3" customFormat="1" ht="12" customHeight="1">
      <c r="A268" s="33" t="s">
        <v>199</v>
      </c>
      <c r="B268" s="34" t="s">
        <v>4</v>
      </c>
      <c r="C268" s="34" t="s">
        <v>4</v>
      </c>
      <c r="D268" s="34" t="s">
        <v>13</v>
      </c>
      <c r="E268" s="35" t="s">
        <v>132</v>
      </c>
      <c r="F268" s="36">
        <v>405</v>
      </c>
      <c r="G268" s="36">
        <v>7</v>
      </c>
      <c r="H268" s="36">
        <v>8</v>
      </c>
      <c r="I268" s="36">
        <v>9</v>
      </c>
      <c r="J268" s="36">
        <v>9</v>
      </c>
      <c r="K268" s="36">
        <v>5</v>
      </c>
      <c r="L268" s="36">
        <v>35</v>
      </c>
      <c r="M268" s="36">
        <v>14</v>
      </c>
      <c r="N268" s="36">
        <v>47</v>
      </c>
      <c r="O268" s="36">
        <v>14</v>
      </c>
      <c r="P268" s="36">
        <v>38</v>
      </c>
      <c r="Q268" s="36">
        <v>35</v>
      </c>
      <c r="R268" s="36">
        <v>34</v>
      </c>
      <c r="S268" s="36">
        <v>29</v>
      </c>
      <c r="T268" s="36">
        <v>27</v>
      </c>
      <c r="U268" s="36">
        <v>24</v>
      </c>
      <c r="V268" s="36">
        <v>16</v>
      </c>
      <c r="W268" s="36">
        <v>16</v>
      </c>
      <c r="X268" s="36">
        <v>12</v>
      </c>
      <c r="Y268" s="36">
        <v>10</v>
      </c>
      <c r="Z268" s="36">
        <v>8</v>
      </c>
      <c r="AA268" s="36">
        <v>4</v>
      </c>
      <c r="AB268" s="36">
        <v>4</v>
      </c>
      <c r="AC268" s="37">
        <v>12</v>
      </c>
      <c r="AD268" s="37">
        <v>11</v>
      </c>
      <c r="AE268" s="36">
        <v>7</v>
      </c>
      <c r="AF268" s="36">
        <v>1</v>
      </c>
      <c r="AG268" s="36">
        <v>37</v>
      </c>
      <c r="AH268" s="36">
        <v>113</v>
      </c>
    </row>
    <row r="269" spans="1:34" s="3" customFormat="1" ht="12" customHeight="1">
      <c r="A269" s="10"/>
      <c r="B269" s="11"/>
      <c r="C269" s="11"/>
      <c r="D269" s="11"/>
      <c r="E269" s="31" t="s">
        <v>440</v>
      </c>
      <c r="F269" s="78">
        <f>F268</f>
        <v>405</v>
      </c>
      <c r="G269" s="13">
        <f t="shared" ref="G269:AH269" si="137">G268</f>
        <v>7</v>
      </c>
      <c r="H269" s="13">
        <f t="shared" si="137"/>
        <v>8</v>
      </c>
      <c r="I269" s="13">
        <f t="shared" si="137"/>
        <v>9</v>
      </c>
      <c r="J269" s="13">
        <f t="shared" si="137"/>
        <v>9</v>
      </c>
      <c r="K269" s="13">
        <f t="shared" si="137"/>
        <v>5</v>
      </c>
      <c r="L269" s="13">
        <f t="shared" si="137"/>
        <v>35</v>
      </c>
      <c r="M269" s="13">
        <f t="shared" si="137"/>
        <v>14</v>
      </c>
      <c r="N269" s="13">
        <f t="shared" si="137"/>
        <v>47</v>
      </c>
      <c r="O269" s="13">
        <f t="shared" si="137"/>
        <v>14</v>
      </c>
      <c r="P269" s="13">
        <f t="shared" si="137"/>
        <v>38</v>
      </c>
      <c r="Q269" s="13">
        <f t="shared" si="137"/>
        <v>35</v>
      </c>
      <c r="R269" s="13">
        <f t="shared" si="137"/>
        <v>34</v>
      </c>
      <c r="S269" s="13">
        <f t="shared" si="137"/>
        <v>29</v>
      </c>
      <c r="T269" s="13">
        <f t="shared" si="137"/>
        <v>27</v>
      </c>
      <c r="U269" s="13">
        <f t="shared" si="137"/>
        <v>24</v>
      </c>
      <c r="V269" s="13">
        <f t="shared" si="137"/>
        <v>16</v>
      </c>
      <c r="W269" s="13">
        <f t="shared" si="137"/>
        <v>16</v>
      </c>
      <c r="X269" s="13">
        <f t="shared" si="137"/>
        <v>12</v>
      </c>
      <c r="Y269" s="13">
        <f t="shared" si="137"/>
        <v>10</v>
      </c>
      <c r="Z269" s="13">
        <f t="shared" si="137"/>
        <v>8</v>
      </c>
      <c r="AA269" s="13">
        <f t="shared" si="137"/>
        <v>4</v>
      </c>
      <c r="AB269" s="13">
        <f t="shared" si="137"/>
        <v>4</v>
      </c>
      <c r="AC269" s="13">
        <f t="shared" si="137"/>
        <v>12</v>
      </c>
      <c r="AD269" s="13">
        <f t="shared" si="137"/>
        <v>11</v>
      </c>
      <c r="AE269" s="13">
        <f t="shared" si="137"/>
        <v>7</v>
      </c>
      <c r="AF269" s="13">
        <f t="shared" si="137"/>
        <v>1</v>
      </c>
      <c r="AG269" s="13">
        <f t="shared" si="137"/>
        <v>37</v>
      </c>
      <c r="AH269" s="13">
        <f t="shared" si="137"/>
        <v>113</v>
      </c>
    </row>
    <row r="270" spans="1:34" s="3" customFormat="1" ht="12" customHeight="1">
      <c r="A270" s="33" t="s">
        <v>200</v>
      </c>
      <c r="B270" s="34" t="s">
        <v>4</v>
      </c>
      <c r="C270" s="34" t="s">
        <v>4</v>
      </c>
      <c r="D270" s="34" t="s">
        <v>14</v>
      </c>
      <c r="E270" s="35" t="s">
        <v>88</v>
      </c>
      <c r="F270" s="36">
        <v>7937</v>
      </c>
      <c r="G270" s="36">
        <v>135</v>
      </c>
      <c r="H270" s="36">
        <v>134</v>
      </c>
      <c r="I270" s="36">
        <v>133</v>
      </c>
      <c r="J270" s="36">
        <v>133</v>
      </c>
      <c r="K270" s="36">
        <v>138</v>
      </c>
      <c r="L270" s="36">
        <v>682</v>
      </c>
      <c r="M270" s="36">
        <v>282</v>
      </c>
      <c r="N270" s="36">
        <v>882</v>
      </c>
      <c r="O270" s="36">
        <v>300</v>
      </c>
      <c r="P270" s="36">
        <v>739</v>
      </c>
      <c r="Q270" s="36">
        <v>695</v>
      </c>
      <c r="R270" s="36">
        <v>659</v>
      </c>
      <c r="S270" s="36">
        <v>574</v>
      </c>
      <c r="T270" s="36">
        <v>522</v>
      </c>
      <c r="U270" s="36">
        <v>465</v>
      </c>
      <c r="V270" s="36">
        <v>376</v>
      </c>
      <c r="W270" s="36">
        <v>305</v>
      </c>
      <c r="X270" s="36">
        <v>241</v>
      </c>
      <c r="Y270" s="36">
        <v>188</v>
      </c>
      <c r="Z270" s="36">
        <v>147</v>
      </c>
      <c r="AA270" s="36">
        <v>107</v>
      </c>
      <c r="AB270" s="36">
        <v>100</v>
      </c>
      <c r="AC270" s="37">
        <v>238</v>
      </c>
      <c r="AD270" s="37">
        <v>194</v>
      </c>
      <c r="AE270" s="36">
        <v>136</v>
      </c>
      <c r="AF270" s="36">
        <v>10</v>
      </c>
      <c r="AG270" s="36">
        <v>724</v>
      </c>
      <c r="AH270" s="36">
        <v>2215</v>
      </c>
    </row>
    <row r="271" spans="1:34" s="3" customFormat="1" ht="12" customHeight="1">
      <c r="A271" s="10"/>
      <c r="B271" s="11"/>
      <c r="C271" s="11"/>
      <c r="D271" s="11"/>
      <c r="E271" s="32" t="s">
        <v>441</v>
      </c>
      <c r="F271" s="78">
        <v>5549</v>
      </c>
      <c r="G271" s="13">
        <v>94</v>
      </c>
      <c r="H271" s="13">
        <f t="shared" ref="H271:AG271" si="138">ROUND(H270*0.7,0)</f>
        <v>94</v>
      </c>
      <c r="I271" s="13">
        <f t="shared" si="138"/>
        <v>93</v>
      </c>
      <c r="J271" s="13">
        <f t="shared" si="138"/>
        <v>93</v>
      </c>
      <c r="K271" s="13">
        <v>96</v>
      </c>
      <c r="L271" s="13">
        <f t="shared" si="138"/>
        <v>477</v>
      </c>
      <c r="M271" s="13">
        <f t="shared" si="138"/>
        <v>197</v>
      </c>
      <c r="N271" s="13">
        <f t="shared" si="138"/>
        <v>617</v>
      </c>
      <c r="O271" s="13">
        <f t="shared" si="138"/>
        <v>210</v>
      </c>
      <c r="P271" s="13">
        <f t="shared" si="138"/>
        <v>517</v>
      </c>
      <c r="Q271" s="13">
        <v>486</v>
      </c>
      <c r="R271" s="13">
        <f t="shared" si="138"/>
        <v>461</v>
      </c>
      <c r="S271" s="13">
        <f t="shared" si="138"/>
        <v>402</v>
      </c>
      <c r="T271" s="13">
        <f t="shared" si="138"/>
        <v>365</v>
      </c>
      <c r="U271" s="13">
        <v>325</v>
      </c>
      <c r="V271" s="13">
        <f t="shared" si="138"/>
        <v>263</v>
      </c>
      <c r="W271" s="13">
        <v>213</v>
      </c>
      <c r="X271" s="13">
        <f t="shared" si="138"/>
        <v>169</v>
      </c>
      <c r="Y271" s="13">
        <v>131</v>
      </c>
      <c r="Z271" s="13">
        <v>102</v>
      </c>
      <c r="AA271" s="13">
        <v>74</v>
      </c>
      <c r="AB271" s="13">
        <f t="shared" si="138"/>
        <v>70</v>
      </c>
      <c r="AC271" s="13">
        <v>166</v>
      </c>
      <c r="AD271" s="13">
        <f t="shared" si="138"/>
        <v>136</v>
      </c>
      <c r="AE271" s="13">
        <f t="shared" si="138"/>
        <v>95</v>
      </c>
      <c r="AF271" s="13">
        <f t="shared" si="138"/>
        <v>7</v>
      </c>
      <c r="AG271" s="13">
        <f t="shared" si="138"/>
        <v>507</v>
      </c>
      <c r="AH271" s="13">
        <v>1550</v>
      </c>
    </row>
    <row r="272" spans="1:34" s="3" customFormat="1" ht="12" customHeight="1">
      <c r="A272" s="10"/>
      <c r="B272" s="11"/>
      <c r="C272" s="11"/>
      <c r="D272" s="11"/>
      <c r="E272" s="32" t="s">
        <v>442</v>
      </c>
      <c r="F272" s="78">
        <v>955</v>
      </c>
      <c r="G272" s="13">
        <f t="shared" ref="G272:AH272" si="139">ROUND(G270*0.12,0)</f>
        <v>16</v>
      </c>
      <c r="H272" s="13">
        <f t="shared" si="139"/>
        <v>16</v>
      </c>
      <c r="I272" s="13">
        <f t="shared" si="139"/>
        <v>16</v>
      </c>
      <c r="J272" s="13">
        <f t="shared" si="139"/>
        <v>16</v>
      </c>
      <c r="K272" s="13">
        <f t="shared" si="139"/>
        <v>17</v>
      </c>
      <c r="L272" s="13">
        <f t="shared" si="139"/>
        <v>82</v>
      </c>
      <c r="M272" s="13">
        <f t="shared" si="139"/>
        <v>34</v>
      </c>
      <c r="N272" s="13">
        <f t="shared" si="139"/>
        <v>106</v>
      </c>
      <c r="O272" s="13">
        <f t="shared" si="139"/>
        <v>36</v>
      </c>
      <c r="P272" s="13">
        <f t="shared" si="139"/>
        <v>89</v>
      </c>
      <c r="Q272" s="13">
        <f t="shared" si="139"/>
        <v>83</v>
      </c>
      <c r="R272" s="13">
        <f t="shared" si="139"/>
        <v>79</v>
      </c>
      <c r="S272" s="13">
        <f t="shared" si="139"/>
        <v>69</v>
      </c>
      <c r="T272" s="13">
        <f t="shared" si="139"/>
        <v>63</v>
      </c>
      <c r="U272" s="13">
        <f t="shared" si="139"/>
        <v>56</v>
      </c>
      <c r="V272" s="13">
        <f t="shared" si="139"/>
        <v>45</v>
      </c>
      <c r="W272" s="13">
        <f t="shared" si="139"/>
        <v>37</v>
      </c>
      <c r="X272" s="13">
        <f t="shared" si="139"/>
        <v>29</v>
      </c>
      <c r="Y272" s="13">
        <f t="shared" si="139"/>
        <v>23</v>
      </c>
      <c r="Z272" s="13">
        <f t="shared" si="139"/>
        <v>18</v>
      </c>
      <c r="AA272" s="13">
        <f t="shared" si="139"/>
        <v>13</v>
      </c>
      <c r="AB272" s="13">
        <f t="shared" si="139"/>
        <v>12</v>
      </c>
      <c r="AC272" s="13">
        <f t="shared" si="139"/>
        <v>29</v>
      </c>
      <c r="AD272" s="13">
        <f t="shared" si="139"/>
        <v>23</v>
      </c>
      <c r="AE272" s="13">
        <f t="shared" si="139"/>
        <v>16</v>
      </c>
      <c r="AF272" s="13">
        <f t="shared" si="139"/>
        <v>1</v>
      </c>
      <c r="AG272" s="13">
        <f t="shared" si="139"/>
        <v>87</v>
      </c>
      <c r="AH272" s="13">
        <f t="shared" si="139"/>
        <v>266</v>
      </c>
    </row>
    <row r="273" spans="1:34" s="3" customFormat="1" ht="12" customHeight="1">
      <c r="A273" s="10"/>
      <c r="B273" s="11"/>
      <c r="C273" s="11"/>
      <c r="D273" s="11"/>
      <c r="E273" s="32" t="s">
        <v>443</v>
      </c>
      <c r="F273" s="78">
        <v>638</v>
      </c>
      <c r="G273" s="13">
        <f t="shared" ref="G273:AH273" si="140">ROUND(G270*0.08,0)</f>
        <v>11</v>
      </c>
      <c r="H273" s="13">
        <f t="shared" si="140"/>
        <v>11</v>
      </c>
      <c r="I273" s="13">
        <f t="shared" si="140"/>
        <v>11</v>
      </c>
      <c r="J273" s="13">
        <f t="shared" si="140"/>
        <v>11</v>
      </c>
      <c r="K273" s="13">
        <f t="shared" si="140"/>
        <v>11</v>
      </c>
      <c r="L273" s="13">
        <f t="shared" si="140"/>
        <v>55</v>
      </c>
      <c r="M273" s="13">
        <f t="shared" si="140"/>
        <v>23</v>
      </c>
      <c r="N273" s="13">
        <f t="shared" si="140"/>
        <v>71</v>
      </c>
      <c r="O273" s="13">
        <f t="shared" si="140"/>
        <v>24</v>
      </c>
      <c r="P273" s="13">
        <f t="shared" si="140"/>
        <v>59</v>
      </c>
      <c r="Q273" s="13">
        <f t="shared" si="140"/>
        <v>56</v>
      </c>
      <c r="R273" s="13">
        <f t="shared" si="140"/>
        <v>53</v>
      </c>
      <c r="S273" s="13">
        <f t="shared" si="140"/>
        <v>46</v>
      </c>
      <c r="T273" s="13">
        <f t="shared" si="140"/>
        <v>42</v>
      </c>
      <c r="U273" s="13">
        <f t="shared" si="140"/>
        <v>37</v>
      </c>
      <c r="V273" s="13">
        <f t="shared" si="140"/>
        <v>30</v>
      </c>
      <c r="W273" s="13">
        <f t="shared" si="140"/>
        <v>24</v>
      </c>
      <c r="X273" s="13">
        <f t="shared" si="140"/>
        <v>19</v>
      </c>
      <c r="Y273" s="13">
        <f t="shared" si="140"/>
        <v>15</v>
      </c>
      <c r="Z273" s="13">
        <f t="shared" si="140"/>
        <v>12</v>
      </c>
      <c r="AA273" s="13">
        <f t="shared" si="140"/>
        <v>9</v>
      </c>
      <c r="AB273" s="13">
        <f t="shared" si="140"/>
        <v>8</v>
      </c>
      <c r="AC273" s="13">
        <f t="shared" si="140"/>
        <v>19</v>
      </c>
      <c r="AD273" s="13">
        <f t="shared" si="140"/>
        <v>16</v>
      </c>
      <c r="AE273" s="13">
        <f t="shared" si="140"/>
        <v>11</v>
      </c>
      <c r="AF273" s="13">
        <f t="shared" si="140"/>
        <v>1</v>
      </c>
      <c r="AG273" s="13">
        <f t="shared" si="140"/>
        <v>58</v>
      </c>
      <c r="AH273" s="13">
        <f t="shared" si="140"/>
        <v>177</v>
      </c>
    </row>
    <row r="274" spans="1:34" s="3" customFormat="1" ht="12" customHeight="1">
      <c r="A274" s="10"/>
      <c r="B274" s="11"/>
      <c r="C274" s="11"/>
      <c r="D274" s="11"/>
      <c r="E274" s="32" t="s">
        <v>444</v>
      </c>
      <c r="F274" s="78">
        <v>795</v>
      </c>
      <c r="G274" s="13">
        <f t="shared" ref="G274:AH274" si="141">ROUND(G270*0.1,0)</f>
        <v>14</v>
      </c>
      <c r="H274" s="13">
        <f t="shared" si="141"/>
        <v>13</v>
      </c>
      <c r="I274" s="13">
        <f t="shared" si="141"/>
        <v>13</v>
      </c>
      <c r="J274" s="13">
        <f t="shared" si="141"/>
        <v>13</v>
      </c>
      <c r="K274" s="13">
        <f t="shared" si="141"/>
        <v>14</v>
      </c>
      <c r="L274" s="13">
        <f t="shared" si="141"/>
        <v>68</v>
      </c>
      <c r="M274" s="13">
        <f t="shared" si="141"/>
        <v>28</v>
      </c>
      <c r="N274" s="13">
        <f t="shared" si="141"/>
        <v>88</v>
      </c>
      <c r="O274" s="13">
        <f t="shared" si="141"/>
        <v>30</v>
      </c>
      <c r="P274" s="13">
        <f t="shared" si="141"/>
        <v>74</v>
      </c>
      <c r="Q274" s="13">
        <f t="shared" si="141"/>
        <v>70</v>
      </c>
      <c r="R274" s="13">
        <f t="shared" si="141"/>
        <v>66</v>
      </c>
      <c r="S274" s="13">
        <f t="shared" si="141"/>
        <v>57</v>
      </c>
      <c r="T274" s="13">
        <f t="shared" si="141"/>
        <v>52</v>
      </c>
      <c r="U274" s="13">
        <f t="shared" si="141"/>
        <v>47</v>
      </c>
      <c r="V274" s="13">
        <f t="shared" si="141"/>
        <v>38</v>
      </c>
      <c r="W274" s="13">
        <f t="shared" si="141"/>
        <v>31</v>
      </c>
      <c r="X274" s="13">
        <f t="shared" si="141"/>
        <v>24</v>
      </c>
      <c r="Y274" s="13">
        <f t="shared" si="141"/>
        <v>19</v>
      </c>
      <c r="Z274" s="13">
        <f t="shared" si="141"/>
        <v>15</v>
      </c>
      <c r="AA274" s="13">
        <f t="shared" si="141"/>
        <v>11</v>
      </c>
      <c r="AB274" s="13">
        <f t="shared" si="141"/>
        <v>10</v>
      </c>
      <c r="AC274" s="13">
        <f t="shared" si="141"/>
        <v>24</v>
      </c>
      <c r="AD274" s="13">
        <f t="shared" si="141"/>
        <v>19</v>
      </c>
      <c r="AE274" s="13">
        <f t="shared" si="141"/>
        <v>14</v>
      </c>
      <c r="AF274" s="13">
        <f t="shared" si="141"/>
        <v>1</v>
      </c>
      <c r="AG274" s="13">
        <f t="shared" si="141"/>
        <v>72</v>
      </c>
      <c r="AH274" s="13">
        <f t="shared" si="141"/>
        <v>222</v>
      </c>
    </row>
    <row r="275" spans="1:34" s="3" customFormat="1" ht="12" customHeight="1">
      <c r="A275" s="33" t="s">
        <v>201</v>
      </c>
      <c r="B275" s="34" t="s">
        <v>4</v>
      </c>
      <c r="C275" s="34" t="s">
        <v>4</v>
      </c>
      <c r="D275" s="34" t="s">
        <v>15</v>
      </c>
      <c r="E275" s="35" t="s">
        <v>89</v>
      </c>
      <c r="F275" s="36">
        <v>2222</v>
      </c>
      <c r="G275" s="36">
        <v>38</v>
      </c>
      <c r="H275" s="36">
        <v>39</v>
      </c>
      <c r="I275" s="36">
        <v>37</v>
      </c>
      <c r="J275" s="36">
        <v>40</v>
      </c>
      <c r="K275" s="36">
        <v>35</v>
      </c>
      <c r="L275" s="36">
        <v>192</v>
      </c>
      <c r="M275" s="36">
        <v>79</v>
      </c>
      <c r="N275" s="36">
        <v>247</v>
      </c>
      <c r="O275" s="36">
        <v>84</v>
      </c>
      <c r="P275" s="36">
        <v>207</v>
      </c>
      <c r="Q275" s="36">
        <v>194</v>
      </c>
      <c r="R275" s="36">
        <v>184</v>
      </c>
      <c r="S275" s="36">
        <v>161</v>
      </c>
      <c r="T275" s="36">
        <v>146</v>
      </c>
      <c r="U275" s="36">
        <v>130</v>
      </c>
      <c r="V275" s="36">
        <v>105</v>
      </c>
      <c r="W275" s="36">
        <v>85</v>
      </c>
      <c r="X275" s="36">
        <v>67</v>
      </c>
      <c r="Y275" s="36">
        <v>53</v>
      </c>
      <c r="Z275" s="36">
        <v>41</v>
      </c>
      <c r="AA275" s="36">
        <v>30</v>
      </c>
      <c r="AB275" s="36">
        <v>28</v>
      </c>
      <c r="AC275" s="37">
        <v>67</v>
      </c>
      <c r="AD275" s="37">
        <v>54</v>
      </c>
      <c r="AE275" s="36">
        <v>39</v>
      </c>
      <c r="AF275" s="36">
        <v>3</v>
      </c>
      <c r="AG275" s="36">
        <v>203</v>
      </c>
      <c r="AH275" s="36">
        <v>620</v>
      </c>
    </row>
    <row r="276" spans="1:34" s="3" customFormat="1" ht="12" customHeight="1">
      <c r="A276" s="10"/>
      <c r="B276" s="11"/>
      <c r="C276" s="11"/>
      <c r="D276" s="11"/>
      <c r="E276" s="31" t="s">
        <v>445</v>
      </c>
      <c r="F276" s="78">
        <v>1998</v>
      </c>
      <c r="G276" s="13">
        <f t="shared" ref="G276:AH276" si="142">ROUND(G275*0.9,0)</f>
        <v>34</v>
      </c>
      <c r="H276" s="13">
        <f t="shared" si="142"/>
        <v>35</v>
      </c>
      <c r="I276" s="13">
        <f t="shared" si="142"/>
        <v>33</v>
      </c>
      <c r="J276" s="13">
        <f t="shared" si="142"/>
        <v>36</v>
      </c>
      <c r="K276" s="13">
        <v>31</v>
      </c>
      <c r="L276" s="13">
        <f t="shared" si="142"/>
        <v>173</v>
      </c>
      <c r="M276" s="13">
        <f t="shared" si="142"/>
        <v>71</v>
      </c>
      <c r="N276" s="13">
        <f t="shared" si="142"/>
        <v>222</v>
      </c>
      <c r="O276" s="13">
        <f t="shared" si="142"/>
        <v>76</v>
      </c>
      <c r="P276" s="13">
        <f t="shared" si="142"/>
        <v>186</v>
      </c>
      <c r="Q276" s="13">
        <f t="shared" si="142"/>
        <v>175</v>
      </c>
      <c r="R276" s="13">
        <f t="shared" si="142"/>
        <v>166</v>
      </c>
      <c r="S276" s="13">
        <f t="shared" si="142"/>
        <v>145</v>
      </c>
      <c r="T276" s="13">
        <f t="shared" si="142"/>
        <v>131</v>
      </c>
      <c r="U276" s="13">
        <f t="shared" si="142"/>
        <v>117</v>
      </c>
      <c r="V276" s="13">
        <v>94</v>
      </c>
      <c r="W276" s="13">
        <v>76</v>
      </c>
      <c r="X276" s="13">
        <f t="shared" si="142"/>
        <v>60</v>
      </c>
      <c r="Y276" s="13">
        <f t="shared" si="142"/>
        <v>48</v>
      </c>
      <c r="Z276" s="13">
        <f t="shared" si="142"/>
        <v>37</v>
      </c>
      <c r="AA276" s="13">
        <f t="shared" si="142"/>
        <v>27</v>
      </c>
      <c r="AB276" s="13">
        <f t="shared" si="142"/>
        <v>25</v>
      </c>
      <c r="AC276" s="13">
        <f t="shared" si="142"/>
        <v>60</v>
      </c>
      <c r="AD276" s="13">
        <f t="shared" si="142"/>
        <v>49</v>
      </c>
      <c r="AE276" s="13">
        <f t="shared" si="142"/>
        <v>35</v>
      </c>
      <c r="AF276" s="13">
        <f t="shared" si="142"/>
        <v>3</v>
      </c>
      <c r="AG276" s="13">
        <f t="shared" si="142"/>
        <v>183</v>
      </c>
      <c r="AH276" s="13">
        <f t="shared" si="142"/>
        <v>558</v>
      </c>
    </row>
    <row r="277" spans="1:34" s="3" customFormat="1" ht="12" customHeight="1">
      <c r="A277" s="10"/>
      <c r="B277" s="11"/>
      <c r="C277" s="11"/>
      <c r="D277" s="11"/>
      <c r="E277" s="30" t="s">
        <v>446</v>
      </c>
      <c r="F277" s="78">
        <v>224</v>
      </c>
      <c r="G277" s="13">
        <f t="shared" ref="G277:AH277" si="143">ROUND(G275*0.1,0)</f>
        <v>4</v>
      </c>
      <c r="H277" s="13">
        <f t="shared" si="143"/>
        <v>4</v>
      </c>
      <c r="I277" s="13">
        <f t="shared" si="143"/>
        <v>4</v>
      </c>
      <c r="J277" s="13">
        <f t="shared" si="143"/>
        <v>4</v>
      </c>
      <c r="K277" s="13">
        <f t="shared" si="143"/>
        <v>4</v>
      </c>
      <c r="L277" s="13">
        <f t="shared" si="143"/>
        <v>19</v>
      </c>
      <c r="M277" s="13">
        <f t="shared" si="143"/>
        <v>8</v>
      </c>
      <c r="N277" s="13">
        <f t="shared" si="143"/>
        <v>25</v>
      </c>
      <c r="O277" s="13">
        <f t="shared" si="143"/>
        <v>8</v>
      </c>
      <c r="P277" s="13">
        <f t="shared" si="143"/>
        <v>21</v>
      </c>
      <c r="Q277" s="13">
        <f t="shared" si="143"/>
        <v>19</v>
      </c>
      <c r="R277" s="13">
        <f t="shared" si="143"/>
        <v>18</v>
      </c>
      <c r="S277" s="13">
        <f t="shared" si="143"/>
        <v>16</v>
      </c>
      <c r="T277" s="13">
        <f t="shared" si="143"/>
        <v>15</v>
      </c>
      <c r="U277" s="13">
        <f t="shared" si="143"/>
        <v>13</v>
      </c>
      <c r="V277" s="13">
        <f t="shared" si="143"/>
        <v>11</v>
      </c>
      <c r="W277" s="13">
        <f t="shared" si="143"/>
        <v>9</v>
      </c>
      <c r="X277" s="13">
        <f t="shared" si="143"/>
        <v>7</v>
      </c>
      <c r="Y277" s="13">
        <f t="shared" si="143"/>
        <v>5</v>
      </c>
      <c r="Z277" s="13">
        <f t="shared" si="143"/>
        <v>4</v>
      </c>
      <c r="AA277" s="13">
        <f t="shared" si="143"/>
        <v>3</v>
      </c>
      <c r="AB277" s="13">
        <f t="shared" si="143"/>
        <v>3</v>
      </c>
      <c r="AC277" s="13">
        <f t="shared" si="143"/>
        <v>7</v>
      </c>
      <c r="AD277" s="13">
        <f t="shared" si="143"/>
        <v>5</v>
      </c>
      <c r="AE277" s="13">
        <f t="shared" si="143"/>
        <v>4</v>
      </c>
      <c r="AF277" s="13">
        <f t="shared" si="143"/>
        <v>0</v>
      </c>
      <c r="AG277" s="13">
        <f t="shared" si="143"/>
        <v>20</v>
      </c>
      <c r="AH277" s="13">
        <f t="shared" si="143"/>
        <v>62</v>
      </c>
    </row>
    <row r="278" spans="1:34" s="3" customFormat="1" ht="12" customHeight="1">
      <c r="A278" s="74" t="s">
        <v>539</v>
      </c>
      <c r="B278" s="69"/>
      <c r="C278" s="69"/>
      <c r="D278" s="69"/>
      <c r="E278" s="73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</row>
    <row r="279" spans="1:34" s="3" customFormat="1" ht="12" customHeight="1">
      <c r="A279" s="75" t="s">
        <v>538</v>
      </c>
      <c r="B279" s="11"/>
      <c r="C279" s="11"/>
      <c r="D279" s="11"/>
      <c r="E279" s="30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</row>
    <row r="280" spans="1:34" s="3" customFormat="1" ht="14.1" customHeight="1">
      <c r="A280" s="10"/>
      <c r="B280" s="11"/>
      <c r="C280" s="11"/>
      <c r="D280" s="11"/>
      <c r="E280" s="3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</row>
    <row r="281" spans="1:34" s="3" customFormat="1" ht="14.1" customHeight="1">
      <c r="A281" s="10"/>
      <c r="B281" s="11"/>
      <c r="C281" s="11"/>
      <c r="D281" s="11"/>
      <c r="E281" s="3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</row>
    <row r="282" spans="1:34" s="3" customFormat="1" ht="14.1" customHeight="1">
      <c r="A282" s="10"/>
      <c r="B282" s="11"/>
      <c r="C282" s="11"/>
      <c r="D282" s="11"/>
      <c r="E282" s="3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</row>
    <row r="283" spans="1:34" s="3" customFormat="1" ht="14.1" customHeight="1">
      <c r="A283" s="10"/>
      <c r="B283" s="11"/>
      <c r="C283" s="11"/>
      <c r="D283" s="11"/>
      <c r="E283" s="3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</row>
    <row r="284" spans="1:34" s="3" customFormat="1" ht="14.1" customHeight="1">
      <c r="A284" s="10"/>
      <c r="B284" s="11"/>
      <c r="C284" s="11"/>
      <c r="D284" s="11"/>
      <c r="E284" s="3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</row>
    <row r="285" spans="1:34" s="3" customFormat="1" ht="14.1" customHeight="1">
      <c r="A285" s="10"/>
      <c r="B285" s="11"/>
      <c r="C285" s="11"/>
      <c r="D285" s="11"/>
      <c r="E285" s="3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</row>
    <row r="286" spans="1:34" s="3" customFormat="1" ht="14.1" customHeight="1">
      <c r="A286" s="10"/>
      <c r="B286" s="11"/>
      <c r="C286" s="11"/>
      <c r="D286" s="11"/>
      <c r="E286" s="31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</row>
    <row r="287" spans="1:34" s="3" customFormat="1" ht="14.1" customHeight="1">
      <c r="A287" s="10"/>
      <c r="B287" s="11"/>
      <c r="C287" s="11"/>
      <c r="D287" s="11"/>
      <c r="E287" s="31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</row>
    <row r="288" spans="1:34" s="3" customFormat="1" ht="14.1" customHeight="1">
      <c r="A288" s="10"/>
      <c r="B288" s="11"/>
      <c r="C288" s="11"/>
      <c r="D288" s="11"/>
      <c r="E288" s="31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</row>
    <row r="289" spans="1:34" s="3" customFormat="1" ht="14.1" customHeight="1">
      <c r="A289" s="10"/>
      <c r="B289" s="11"/>
      <c r="C289" s="11"/>
      <c r="D289" s="11"/>
      <c r="E289" s="3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</row>
    <row r="290" spans="1:34" s="3" customFormat="1" ht="14.1" customHeight="1">
      <c r="A290" s="10"/>
      <c r="B290" s="11"/>
      <c r="C290" s="11"/>
      <c r="D290" s="11"/>
      <c r="E290" s="3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</row>
    <row r="291" spans="1:34" s="3" customFormat="1" ht="14.1" customHeight="1">
      <c r="A291" s="10"/>
      <c r="B291" s="11"/>
      <c r="C291" s="11"/>
      <c r="D291" s="11"/>
      <c r="E291" s="3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</row>
    <row r="292" spans="1:34" s="3" customFormat="1" ht="14.1" customHeight="1">
      <c r="A292" s="10"/>
      <c r="B292" s="11"/>
      <c r="C292" s="11"/>
      <c r="D292" s="11"/>
      <c r="E292" s="3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</row>
    <row r="293" spans="1:34" s="3" customFormat="1" ht="14.1" customHeight="1">
      <c r="A293" s="10"/>
      <c r="B293" s="11"/>
      <c r="C293" s="11"/>
      <c r="D293" s="11"/>
      <c r="E293" s="3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</row>
    <row r="294" spans="1:34" s="3" customFormat="1" ht="14.1" customHeight="1">
      <c r="A294" s="10"/>
      <c r="B294" s="11"/>
      <c r="C294" s="11"/>
      <c r="D294" s="11"/>
      <c r="E294" s="3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</row>
    <row r="295" spans="1:34" s="3" customFormat="1" ht="14.1" customHeight="1">
      <c r="A295" s="10"/>
      <c r="B295" s="11"/>
      <c r="C295" s="11"/>
      <c r="D295" s="11"/>
      <c r="E295" s="3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</row>
    <row r="296" spans="1:34" s="3" customFormat="1" ht="14.1" customHeight="1">
      <c r="A296" s="10"/>
      <c r="B296" s="11"/>
      <c r="C296" s="11"/>
      <c r="D296" s="11"/>
      <c r="E296" s="3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</row>
    <row r="297" spans="1:34" s="3" customFormat="1" ht="14.1" customHeight="1">
      <c r="A297" s="10"/>
      <c r="B297" s="11"/>
      <c r="C297" s="11"/>
      <c r="D297" s="11"/>
      <c r="E297" s="3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</row>
    <row r="298" spans="1:34" s="3" customFormat="1" ht="14.1" customHeight="1">
      <c r="A298" s="10"/>
      <c r="B298" s="11"/>
      <c r="C298" s="11"/>
      <c r="D298" s="11"/>
      <c r="E298" s="31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</row>
    <row r="299" spans="1:34" s="3" customFormat="1" ht="14.1" customHeight="1">
      <c r="A299" s="10"/>
      <c r="B299" s="11"/>
      <c r="C299" s="11"/>
      <c r="D299" s="11"/>
      <c r="E299" s="31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</row>
    <row r="300" spans="1:34" s="3" customFormat="1" ht="14.1" customHeight="1">
      <c r="A300" s="10"/>
      <c r="B300" s="11"/>
      <c r="C300" s="11"/>
      <c r="D300" s="11"/>
      <c r="E300" s="31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</row>
    <row r="301" spans="1:34" s="3" customFormat="1" ht="14.1" customHeight="1">
      <c r="A301" s="10"/>
      <c r="B301" s="11"/>
      <c r="C301" s="11"/>
      <c r="D301" s="11"/>
      <c r="E301" s="31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</row>
    <row r="302" spans="1:34" s="3" customFormat="1" ht="14.1" customHeight="1">
      <c r="A302" s="10"/>
      <c r="B302" s="11"/>
      <c r="C302" s="11"/>
      <c r="D302" s="11"/>
      <c r="E302" s="31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</row>
    <row r="303" spans="1:34" s="3" customFormat="1" ht="14.1" customHeight="1">
      <c r="A303" s="10"/>
      <c r="B303" s="11"/>
      <c r="C303" s="11"/>
      <c r="D303" s="11"/>
      <c r="E303" s="31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</row>
    <row r="304" spans="1:34" s="3" customFormat="1" ht="12.75" customHeight="1" thickBot="1">
      <c r="A304" s="25" t="s">
        <v>535</v>
      </c>
      <c r="B304" s="4"/>
      <c r="C304" s="4"/>
      <c r="D304" s="4"/>
      <c r="M304" s="21"/>
      <c r="N304" s="21"/>
      <c r="O304" s="22"/>
      <c r="AC304" s="5"/>
      <c r="AD304" s="5"/>
      <c r="AE304" s="5"/>
      <c r="AF304" s="6"/>
    </row>
    <row r="305" spans="1:34" s="3" customFormat="1" ht="12.75" customHeight="1" thickBot="1">
      <c r="A305" s="86" t="s">
        <v>279</v>
      </c>
      <c r="B305" s="88" t="s">
        <v>280</v>
      </c>
      <c r="C305" s="88" t="s">
        <v>281</v>
      </c>
      <c r="D305" s="88" t="s">
        <v>282</v>
      </c>
      <c r="E305" s="88" t="s">
        <v>283</v>
      </c>
      <c r="F305" s="85" t="s">
        <v>277</v>
      </c>
      <c r="G305" s="79" t="s">
        <v>251</v>
      </c>
      <c r="H305" s="79">
        <v>1</v>
      </c>
      <c r="I305" s="79">
        <v>2</v>
      </c>
      <c r="J305" s="79">
        <v>3</v>
      </c>
      <c r="K305" s="79">
        <v>4</v>
      </c>
      <c r="L305" s="79" t="s">
        <v>264</v>
      </c>
      <c r="M305" s="79" t="s">
        <v>272</v>
      </c>
      <c r="N305" s="79" t="s">
        <v>274</v>
      </c>
      <c r="O305" s="79" t="s">
        <v>273</v>
      </c>
      <c r="P305" s="79" t="s">
        <v>252</v>
      </c>
      <c r="Q305" s="79" t="s">
        <v>253</v>
      </c>
      <c r="R305" s="79" t="s">
        <v>254</v>
      </c>
      <c r="S305" s="79" t="s">
        <v>255</v>
      </c>
      <c r="T305" s="79" t="s">
        <v>256</v>
      </c>
      <c r="U305" s="79" t="s">
        <v>257</v>
      </c>
      <c r="V305" s="79" t="s">
        <v>258</v>
      </c>
      <c r="W305" s="79" t="s">
        <v>259</v>
      </c>
      <c r="X305" s="79" t="s">
        <v>260</v>
      </c>
      <c r="Y305" s="79" t="s">
        <v>261</v>
      </c>
      <c r="Z305" s="79" t="s">
        <v>262</v>
      </c>
      <c r="AA305" s="79" t="s">
        <v>263</v>
      </c>
      <c r="AB305" s="81" t="s">
        <v>133</v>
      </c>
      <c r="AC305" s="58" t="s">
        <v>271</v>
      </c>
      <c r="AD305" s="59"/>
      <c r="AE305" s="83" t="s">
        <v>275</v>
      </c>
      <c r="AF305" s="85" t="s">
        <v>276</v>
      </c>
      <c r="AG305" s="60" t="s">
        <v>267</v>
      </c>
      <c r="AH305" s="61"/>
    </row>
    <row r="306" spans="1:34" s="3" customFormat="1" ht="12.75" customHeight="1" thickBot="1">
      <c r="A306" s="87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2"/>
      <c r="AC306" s="62" t="s">
        <v>277</v>
      </c>
      <c r="AD306" s="63" t="s">
        <v>278</v>
      </c>
      <c r="AE306" s="84"/>
      <c r="AF306" s="80"/>
      <c r="AG306" s="64" t="s">
        <v>265</v>
      </c>
      <c r="AH306" s="64" t="s">
        <v>266</v>
      </c>
    </row>
    <row r="307" spans="1:34" s="3" customFormat="1" ht="12.75" customHeight="1">
      <c r="A307" s="43" t="s">
        <v>202</v>
      </c>
      <c r="B307" s="44" t="s">
        <v>4</v>
      </c>
      <c r="C307" s="44" t="s">
        <v>5</v>
      </c>
      <c r="D307" s="44" t="s">
        <v>0</v>
      </c>
      <c r="E307" s="45" t="s">
        <v>90</v>
      </c>
      <c r="F307" s="46">
        <v>82551</v>
      </c>
      <c r="G307" s="46">
        <v>1406</v>
      </c>
      <c r="H307" s="46">
        <v>1399</v>
      </c>
      <c r="I307" s="46">
        <v>1401</v>
      </c>
      <c r="J307" s="46">
        <v>1400</v>
      </c>
      <c r="K307" s="46">
        <v>1403</v>
      </c>
      <c r="L307" s="46">
        <v>7097</v>
      </c>
      <c r="M307" s="46">
        <v>2936</v>
      </c>
      <c r="N307" s="46">
        <v>9168</v>
      </c>
      <c r="O307" s="46">
        <v>3122</v>
      </c>
      <c r="P307" s="46">
        <v>7687</v>
      </c>
      <c r="Q307" s="46">
        <v>7222</v>
      </c>
      <c r="R307" s="46">
        <v>6841</v>
      </c>
      <c r="S307" s="46">
        <v>5970</v>
      </c>
      <c r="T307" s="46">
        <v>5433</v>
      </c>
      <c r="U307" s="46">
        <v>4840</v>
      </c>
      <c r="V307" s="46">
        <v>3915</v>
      </c>
      <c r="W307" s="46">
        <v>3177</v>
      </c>
      <c r="X307" s="46">
        <v>2496</v>
      </c>
      <c r="Y307" s="46">
        <v>1958</v>
      </c>
      <c r="Z307" s="46">
        <v>1532</v>
      </c>
      <c r="AA307" s="46">
        <v>1114</v>
      </c>
      <c r="AB307" s="46">
        <v>1034</v>
      </c>
      <c r="AC307" s="47">
        <v>2480</v>
      </c>
      <c r="AD307" s="47">
        <v>2024</v>
      </c>
      <c r="AE307" s="48">
        <v>1421</v>
      </c>
      <c r="AF307" s="46">
        <v>108</v>
      </c>
      <c r="AG307" s="46">
        <v>7533</v>
      </c>
      <c r="AH307" s="46">
        <v>23038</v>
      </c>
    </row>
    <row r="308" spans="1:34" s="3" customFormat="1" ht="12.75" customHeight="1">
      <c r="A308" s="33" t="s">
        <v>203</v>
      </c>
      <c r="B308" s="34" t="s">
        <v>4</v>
      </c>
      <c r="C308" s="34" t="s">
        <v>5</v>
      </c>
      <c r="D308" s="34" t="s">
        <v>1</v>
      </c>
      <c r="E308" s="35" t="s">
        <v>91</v>
      </c>
      <c r="F308" s="36">
        <v>7314</v>
      </c>
      <c r="G308" s="36">
        <v>125</v>
      </c>
      <c r="H308" s="36">
        <v>123</v>
      </c>
      <c r="I308" s="36">
        <v>125</v>
      </c>
      <c r="J308" s="36">
        <v>127</v>
      </c>
      <c r="K308" s="36">
        <v>121</v>
      </c>
      <c r="L308" s="36">
        <v>629</v>
      </c>
      <c r="M308" s="36">
        <v>260</v>
      </c>
      <c r="N308" s="36">
        <v>813</v>
      </c>
      <c r="O308" s="36">
        <v>276</v>
      </c>
      <c r="P308" s="36">
        <v>681</v>
      </c>
      <c r="Q308" s="36">
        <v>640</v>
      </c>
      <c r="R308" s="36">
        <v>606</v>
      </c>
      <c r="S308" s="36">
        <v>529</v>
      </c>
      <c r="T308" s="36">
        <v>481</v>
      </c>
      <c r="U308" s="36">
        <v>429</v>
      </c>
      <c r="V308" s="36">
        <v>347</v>
      </c>
      <c r="W308" s="36">
        <v>281</v>
      </c>
      <c r="X308" s="36">
        <v>221</v>
      </c>
      <c r="Y308" s="36">
        <v>173</v>
      </c>
      <c r="Z308" s="36">
        <v>136</v>
      </c>
      <c r="AA308" s="36">
        <v>99</v>
      </c>
      <c r="AB308" s="36">
        <v>92</v>
      </c>
      <c r="AC308" s="37">
        <v>220</v>
      </c>
      <c r="AD308" s="37">
        <v>178</v>
      </c>
      <c r="AE308" s="36">
        <v>126</v>
      </c>
      <c r="AF308" s="36">
        <v>10</v>
      </c>
      <c r="AG308" s="36">
        <v>667</v>
      </c>
      <c r="AH308" s="36">
        <v>2041</v>
      </c>
    </row>
    <row r="309" spans="1:34" s="3" customFormat="1" ht="12.75" customHeight="1">
      <c r="A309" s="10"/>
      <c r="B309" s="11"/>
      <c r="C309" s="11"/>
      <c r="D309" s="11"/>
      <c r="E309" s="32" t="s">
        <v>447</v>
      </c>
      <c r="F309" s="78">
        <f>SUM(G309:AB309)</f>
        <v>6582.5999999999995</v>
      </c>
      <c r="G309" s="13">
        <f t="shared" ref="G309:AH309" si="144">ROUND(G308*0.9,2)</f>
        <v>112.5</v>
      </c>
      <c r="H309" s="13">
        <f t="shared" si="144"/>
        <v>110.7</v>
      </c>
      <c r="I309" s="13">
        <f t="shared" si="144"/>
        <v>112.5</v>
      </c>
      <c r="J309" s="13">
        <f t="shared" si="144"/>
        <v>114.3</v>
      </c>
      <c r="K309" s="13">
        <f t="shared" si="144"/>
        <v>108.9</v>
      </c>
      <c r="L309" s="13">
        <f t="shared" si="144"/>
        <v>566.1</v>
      </c>
      <c r="M309" s="13">
        <f t="shared" si="144"/>
        <v>234</v>
      </c>
      <c r="N309" s="13">
        <f t="shared" si="144"/>
        <v>731.7</v>
      </c>
      <c r="O309" s="13">
        <f t="shared" si="144"/>
        <v>248.4</v>
      </c>
      <c r="P309" s="13">
        <f t="shared" si="144"/>
        <v>612.9</v>
      </c>
      <c r="Q309" s="13">
        <f t="shared" si="144"/>
        <v>576</v>
      </c>
      <c r="R309" s="13">
        <f t="shared" si="144"/>
        <v>545.4</v>
      </c>
      <c r="S309" s="13">
        <f t="shared" si="144"/>
        <v>476.1</v>
      </c>
      <c r="T309" s="13">
        <f t="shared" si="144"/>
        <v>432.9</v>
      </c>
      <c r="U309" s="13">
        <f t="shared" si="144"/>
        <v>386.1</v>
      </c>
      <c r="V309" s="13">
        <f t="shared" si="144"/>
        <v>312.3</v>
      </c>
      <c r="W309" s="13">
        <f t="shared" si="144"/>
        <v>252.9</v>
      </c>
      <c r="X309" s="13">
        <f t="shared" si="144"/>
        <v>198.9</v>
      </c>
      <c r="Y309" s="13">
        <f t="shared" si="144"/>
        <v>155.69999999999999</v>
      </c>
      <c r="Z309" s="13">
        <f t="shared" si="144"/>
        <v>122.4</v>
      </c>
      <c r="AA309" s="13">
        <f t="shared" si="144"/>
        <v>89.1</v>
      </c>
      <c r="AB309" s="13">
        <f t="shared" si="144"/>
        <v>82.8</v>
      </c>
      <c r="AC309" s="13">
        <f t="shared" si="144"/>
        <v>198</v>
      </c>
      <c r="AD309" s="13">
        <f t="shared" si="144"/>
        <v>160.19999999999999</v>
      </c>
      <c r="AE309" s="13">
        <f t="shared" si="144"/>
        <v>113.4</v>
      </c>
      <c r="AF309" s="13">
        <f t="shared" si="144"/>
        <v>9</v>
      </c>
      <c r="AG309" s="13">
        <f t="shared" si="144"/>
        <v>600.29999999999995</v>
      </c>
      <c r="AH309" s="13">
        <f t="shared" si="144"/>
        <v>1836.9</v>
      </c>
    </row>
    <row r="310" spans="1:34" s="3" customFormat="1" ht="12.75" customHeight="1">
      <c r="A310" s="10"/>
      <c r="B310" s="11"/>
      <c r="C310" s="11"/>
      <c r="D310" s="11"/>
      <c r="E310" s="32" t="s">
        <v>448</v>
      </c>
      <c r="F310" s="78">
        <f>SUM(G310:AB310)</f>
        <v>731.40000000000009</v>
      </c>
      <c r="G310" s="13">
        <f t="shared" ref="G310:AH310" si="145">ROUND(G308*0.1,2)</f>
        <v>12.5</v>
      </c>
      <c r="H310" s="13">
        <f t="shared" si="145"/>
        <v>12.3</v>
      </c>
      <c r="I310" s="13">
        <f t="shared" si="145"/>
        <v>12.5</v>
      </c>
      <c r="J310" s="13">
        <f t="shared" si="145"/>
        <v>12.7</v>
      </c>
      <c r="K310" s="13">
        <f t="shared" si="145"/>
        <v>12.1</v>
      </c>
      <c r="L310" s="13">
        <f t="shared" si="145"/>
        <v>62.9</v>
      </c>
      <c r="M310" s="13">
        <f t="shared" si="145"/>
        <v>26</v>
      </c>
      <c r="N310" s="13">
        <f t="shared" si="145"/>
        <v>81.3</v>
      </c>
      <c r="O310" s="13">
        <f t="shared" si="145"/>
        <v>27.6</v>
      </c>
      <c r="P310" s="13">
        <f t="shared" si="145"/>
        <v>68.099999999999994</v>
      </c>
      <c r="Q310" s="13">
        <f t="shared" si="145"/>
        <v>64</v>
      </c>
      <c r="R310" s="13">
        <f t="shared" si="145"/>
        <v>60.6</v>
      </c>
      <c r="S310" s="13">
        <f t="shared" si="145"/>
        <v>52.9</v>
      </c>
      <c r="T310" s="13">
        <f t="shared" si="145"/>
        <v>48.1</v>
      </c>
      <c r="U310" s="13">
        <f t="shared" si="145"/>
        <v>42.9</v>
      </c>
      <c r="V310" s="13">
        <f t="shared" si="145"/>
        <v>34.700000000000003</v>
      </c>
      <c r="W310" s="13">
        <f t="shared" si="145"/>
        <v>28.1</v>
      </c>
      <c r="X310" s="13">
        <f t="shared" si="145"/>
        <v>22.1</v>
      </c>
      <c r="Y310" s="13">
        <f t="shared" si="145"/>
        <v>17.3</v>
      </c>
      <c r="Z310" s="13">
        <f t="shared" si="145"/>
        <v>13.6</v>
      </c>
      <c r="AA310" s="13">
        <f t="shared" si="145"/>
        <v>9.9</v>
      </c>
      <c r="AB310" s="13">
        <f t="shared" si="145"/>
        <v>9.1999999999999993</v>
      </c>
      <c r="AC310" s="13">
        <f t="shared" si="145"/>
        <v>22</v>
      </c>
      <c r="AD310" s="13">
        <f t="shared" si="145"/>
        <v>17.8</v>
      </c>
      <c r="AE310" s="13">
        <f t="shared" si="145"/>
        <v>12.6</v>
      </c>
      <c r="AF310" s="13">
        <f t="shared" si="145"/>
        <v>1</v>
      </c>
      <c r="AG310" s="13">
        <f t="shared" si="145"/>
        <v>66.7</v>
      </c>
      <c r="AH310" s="13">
        <f t="shared" si="145"/>
        <v>204.1</v>
      </c>
    </row>
    <row r="311" spans="1:34" s="3" customFormat="1" ht="12.75" customHeight="1">
      <c r="A311" s="33" t="s">
        <v>204</v>
      </c>
      <c r="B311" s="34" t="s">
        <v>4</v>
      </c>
      <c r="C311" s="34" t="s">
        <v>5</v>
      </c>
      <c r="D311" s="34" t="s">
        <v>2</v>
      </c>
      <c r="E311" s="35" t="s">
        <v>92</v>
      </c>
      <c r="F311" s="36">
        <v>1276</v>
      </c>
      <c r="G311" s="36">
        <v>22</v>
      </c>
      <c r="H311" s="36">
        <v>24</v>
      </c>
      <c r="I311" s="36">
        <v>23</v>
      </c>
      <c r="J311" s="36">
        <v>19</v>
      </c>
      <c r="K311" s="36">
        <v>24</v>
      </c>
      <c r="L311" s="36">
        <v>110</v>
      </c>
      <c r="M311" s="36">
        <v>45</v>
      </c>
      <c r="N311" s="36">
        <v>141</v>
      </c>
      <c r="O311" s="36">
        <v>48</v>
      </c>
      <c r="P311" s="36">
        <v>119</v>
      </c>
      <c r="Q311" s="36">
        <v>112</v>
      </c>
      <c r="R311" s="36">
        <v>106</v>
      </c>
      <c r="S311" s="36">
        <v>92</v>
      </c>
      <c r="T311" s="36">
        <v>84</v>
      </c>
      <c r="U311" s="36">
        <v>75</v>
      </c>
      <c r="V311" s="36">
        <v>61</v>
      </c>
      <c r="W311" s="36">
        <v>49</v>
      </c>
      <c r="X311" s="36">
        <v>39</v>
      </c>
      <c r="Y311" s="36">
        <v>30</v>
      </c>
      <c r="Z311" s="36">
        <v>21</v>
      </c>
      <c r="AA311" s="36">
        <v>17</v>
      </c>
      <c r="AB311" s="36">
        <v>15</v>
      </c>
      <c r="AC311" s="37">
        <v>39</v>
      </c>
      <c r="AD311" s="37">
        <v>33</v>
      </c>
      <c r="AE311" s="36">
        <v>22</v>
      </c>
      <c r="AF311" s="36">
        <v>2</v>
      </c>
      <c r="AG311" s="36">
        <v>116</v>
      </c>
      <c r="AH311" s="36">
        <v>356</v>
      </c>
    </row>
    <row r="312" spans="1:34" s="3" customFormat="1" ht="12.75" customHeight="1">
      <c r="A312" s="10"/>
      <c r="B312" s="11"/>
      <c r="C312" s="11"/>
      <c r="D312" s="11"/>
      <c r="E312" s="32" t="s">
        <v>449</v>
      </c>
      <c r="F312" s="78">
        <f>F311</f>
        <v>1276</v>
      </c>
      <c r="G312" s="13">
        <f t="shared" ref="G312:AH312" si="146">G311</f>
        <v>22</v>
      </c>
      <c r="H312" s="13">
        <f t="shared" si="146"/>
        <v>24</v>
      </c>
      <c r="I312" s="13">
        <f t="shared" si="146"/>
        <v>23</v>
      </c>
      <c r="J312" s="13">
        <f t="shared" si="146"/>
        <v>19</v>
      </c>
      <c r="K312" s="13">
        <f t="shared" si="146"/>
        <v>24</v>
      </c>
      <c r="L312" s="13">
        <f t="shared" si="146"/>
        <v>110</v>
      </c>
      <c r="M312" s="13">
        <f t="shared" si="146"/>
        <v>45</v>
      </c>
      <c r="N312" s="13">
        <f t="shared" si="146"/>
        <v>141</v>
      </c>
      <c r="O312" s="13">
        <f t="shared" si="146"/>
        <v>48</v>
      </c>
      <c r="P312" s="13">
        <f t="shared" si="146"/>
        <v>119</v>
      </c>
      <c r="Q312" s="13">
        <f t="shared" si="146"/>
        <v>112</v>
      </c>
      <c r="R312" s="13">
        <f t="shared" si="146"/>
        <v>106</v>
      </c>
      <c r="S312" s="13">
        <f t="shared" si="146"/>
        <v>92</v>
      </c>
      <c r="T312" s="13">
        <f t="shared" si="146"/>
        <v>84</v>
      </c>
      <c r="U312" s="13">
        <f t="shared" si="146"/>
        <v>75</v>
      </c>
      <c r="V312" s="13">
        <f t="shared" si="146"/>
        <v>61</v>
      </c>
      <c r="W312" s="13">
        <f t="shared" si="146"/>
        <v>49</v>
      </c>
      <c r="X312" s="13">
        <f t="shared" si="146"/>
        <v>39</v>
      </c>
      <c r="Y312" s="13">
        <f t="shared" si="146"/>
        <v>30</v>
      </c>
      <c r="Z312" s="13">
        <f t="shared" si="146"/>
        <v>21</v>
      </c>
      <c r="AA312" s="13">
        <f t="shared" si="146"/>
        <v>17</v>
      </c>
      <c r="AB312" s="13">
        <f t="shared" si="146"/>
        <v>15</v>
      </c>
      <c r="AC312" s="13">
        <f t="shared" si="146"/>
        <v>39</v>
      </c>
      <c r="AD312" s="13">
        <f t="shared" si="146"/>
        <v>33</v>
      </c>
      <c r="AE312" s="13">
        <f t="shared" si="146"/>
        <v>22</v>
      </c>
      <c r="AF312" s="13">
        <f t="shared" si="146"/>
        <v>2</v>
      </c>
      <c r="AG312" s="13">
        <f t="shared" si="146"/>
        <v>116</v>
      </c>
      <c r="AH312" s="13">
        <f t="shared" si="146"/>
        <v>356</v>
      </c>
    </row>
    <row r="313" spans="1:34" s="3" customFormat="1" ht="12.75" customHeight="1">
      <c r="A313" s="33" t="s">
        <v>205</v>
      </c>
      <c r="B313" s="34" t="s">
        <v>4</v>
      </c>
      <c r="C313" s="34" t="s">
        <v>5</v>
      </c>
      <c r="D313" s="34" t="s">
        <v>3</v>
      </c>
      <c r="E313" s="35" t="s">
        <v>93</v>
      </c>
      <c r="F313" s="36">
        <v>3182</v>
      </c>
      <c r="G313" s="36">
        <v>55</v>
      </c>
      <c r="H313" s="36">
        <v>53</v>
      </c>
      <c r="I313" s="36">
        <v>54</v>
      </c>
      <c r="J313" s="36">
        <v>56</v>
      </c>
      <c r="K313" s="36">
        <v>52</v>
      </c>
      <c r="L313" s="36">
        <v>275</v>
      </c>
      <c r="M313" s="36">
        <v>113</v>
      </c>
      <c r="N313" s="36">
        <v>354</v>
      </c>
      <c r="O313" s="36">
        <v>120</v>
      </c>
      <c r="P313" s="36">
        <v>296</v>
      </c>
      <c r="Q313" s="36">
        <v>278</v>
      </c>
      <c r="R313" s="36">
        <v>264</v>
      </c>
      <c r="S313" s="36">
        <v>230</v>
      </c>
      <c r="T313" s="36">
        <v>209</v>
      </c>
      <c r="U313" s="36">
        <v>187</v>
      </c>
      <c r="V313" s="36">
        <v>151</v>
      </c>
      <c r="W313" s="36">
        <v>122</v>
      </c>
      <c r="X313" s="36">
        <v>96</v>
      </c>
      <c r="Y313" s="36">
        <v>75</v>
      </c>
      <c r="Z313" s="36">
        <v>59</v>
      </c>
      <c r="AA313" s="36">
        <v>43</v>
      </c>
      <c r="AB313" s="36">
        <v>40</v>
      </c>
      <c r="AC313" s="37">
        <v>97</v>
      </c>
      <c r="AD313" s="37">
        <v>79</v>
      </c>
      <c r="AE313" s="36">
        <v>56</v>
      </c>
      <c r="AF313" s="36">
        <v>4</v>
      </c>
      <c r="AG313" s="36">
        <v>290</v>
      </c>
      <c r="AH313" s="36">
        <v>888</v>
      </c>
    </row>
    <row r="314" spans="1:34" s="3" customFormat="1" ht="12.75" customHeight="1">
      <c r="A314" s="10"/>
      <c r="B314" s="11"/>
      <c r="C314" s="11"/>
      <c r="D314" s="11"/>
      <c r="E314" s="32" t="s">
        <v>450</v>
      </c>
      <c r="F314" s="78">
        <f>SUM(G314:AB314)</f>
        <v>2863.8</v>
      </c>
      <c r="G314" s="13">
        <f t="shared" ref="G314:AH314" si="147">ROUND(G313*0.9,2)</f>
        <v>49.5</v>
      </c>
      <c r="H314" s="13">
        <f t="shared" si="147"/>
        <v>47.7</v>
      </c>
      <c r="I314" s="13">
        <f t="shared" si="147"/>
        <v>48.6</v>
      </c>
      <c r="J314" s="13">
        <f t="shared" si="147"/>
        <v>50.4</v>
      </c>
      <c r="K314" s="13">
        <f t="shared" si="147"/>
        <v>46.8</v>
      </c>
      <c r="L314" s="13">
        <f t="shared" si="147"/>
        <v>247.5</v>
      </c>
      <c r="M314" s="13">
        <f t="shared" si="147"/>
        <v>101.7</v>
      </c>
      <c r="N314" s="13">
        <f t="shared" si="147"/>
        <v>318.60000000000002</v>
      </c>
      <c r="O314" s="13">
        <f t="shared" si="147"/>
        <v>108</v>
      </c>
      <c r="P314" s="13">
        <f t="shared" si="147"/>
        <v>266.39999999999998</v>
      </c>
      <c r="Q314" s="13">
        <f t="shared" si="147"/>
        <v>250.2</v>
      </c>
      <c r="R314" s="13">
        <f t="shared" si="147"/>
        <v>237.6</v>
      </c>
      <c r="S314" s="13">
        <f t="shared" si="147"/>
        <v>207</v>
      </c>
      <c r="T314" s="13">
        <f t="shared" si="147"/>
        <v>188.1</v>
      </c>
      <c r="U314" s="13">
        <f t="shared" si="147"/>
        <v>168.3</v>
      </c>
      <c r="V314" s="13">
        <f t="shared" si="147"/>
        <v>135.9</v>
      </c>
      <c r="W314" s="13">
        <f t="shared" si="147"/>
        <v>109.8</v>
      </c>
      <c r="X314" s="13">
        <f t="shared" si="147"/>
        <v>86.4</v>
      </c>
      <c r="Y314" s="13">
        <f t="shared" si="147"/>
        <v>67.5</v>
      </c>
      <c r="Z314" s="13">
        <f t="shared" si="147"/>
        <v>53.1</v>
      </c>
      <c r="AA314" s="13">
        <f t="shared" si="147"/>
        <v>38.700000000000003</v>
      </c>
      <c r="AB314" s="13">
        <f t="shared" si="147"/>
        <v>36</v>
      </c>
      <c r="AC314" s="13">
        <f t="shared" si="147"/>
        <v>87.3</v>
      </c>
      <c r="AD314" s="13">
        <f t="shared" si="147"/>
        <v>71.099999999999994</v>
      </c>
      <c r="AE314" s="13">
        <f t="shared" si="147"/>
        <v>50.4</v>
      </c>
      <c r="AF314" s="13">
        <f t="shared" si="147"/>
        <v>3.6</v>
      </c>
      <c r="AG314" s="13">
        <f t="shared" si="147"/>
        <v>261</v>
      </c>
      <c r="AH314" s="13">
        <f t="shared" si="147"/>
        <v>799.2</v>
      </c>
    </row>
    <row r="315" spans="1:34" s="3" customFormat="1" ht="12.75" customHeight="1">
      <c r="A315" s="10"/>
      <c r="B315" s="11"/>
      <c r="C315" s="11"/>
      <c r="D315" s="11"/>
      <c r="E315" s="32" t="s">
        <v>451</v>
      </c>
      <c r="F315" s="78">
        <f>SUM(G315:AB315)</f>
        <v>318.20000000000005</v>
      </c>
      <c r="G315" s="13">
        <f t="shared" ref="G315:AH315" si="148">ROUND(G313*0.1,2)</f>
        <v>5.5</v>
      </c>
      <c r="H315" s="13">
        <f t="shared" si="148"/>
        <v>5.3</v>
      </c>
      <c r="I315" s="13">
        <f t="shared" si="148"/>
        <v>5.4</v>
      </c>
      <c r="J315" s="13">
        <f t="shared" si="148"/>
        <v>5.6</v>
      </c>
      <c r="K315" s="13">
        <f t="shared" si="148"/>
        <v>5.2</v>
      </c>
      <c r="L315" s="13">
        <f t="shared" si="148"/>
        <v>27.5</v>
      </c>
      <c r="M315" s="13">
        <f t="shared" si="148"/>
        <v>11.3</v>
      </c>
      <c r="N315" s="13">
        <f t="shared" si="148"/>
        <v>35.4</v>
      </c>
      <c r="O315" s="13">
        <f t="shared" si="148"/>
        <v>12</v>
      </c>
      <c r="P315" s="13">
        <f t="shared" si="148"/>
        <v>29.6</v>
      </c>
      <c r="Q315" s="13">
        <f t="shared" si="148"/>
        <v>27.8</v>
      </c>
      <c r="R315" s="13">
        <f t="shared" si="148"/>
        <v>26.4</v>
      </c>
      <c r="S315" s="13">
        <f t="shared" si="148"/>
        <v>23</v>
      </c>
      <c r="T315" s="13">
        <f t="shared" si="148"/>
        <v>20.9</v>
      </c>
      <c r="U315" s="13">
        <f t="shared" si="148"/>
        <v>18.7</v>
      </c>
      <c r="V315" s="13">
        <f t="shared" si="148"/>
        <v>15.1</v>
      </c>
      <c r="W315" s="13">
        <f t="shared" si="148"/>
        <v>12.2</v>
      </c>
      <c r="X315" s="13">
        <f t="shared" si="148"/>
        <v>9.6</v>
      </c>
      <c r="Y315" s="13">
        <f t="shared" si="148"/>
        <v>7.5</v>
      </c>
      <c r="Z315" s="13">
        <f t="shared" si="148"/>
        <v>5.9</v>
      </c>
      <c r="AA315" s="13">
        <f t="shared" si="148"/>
        <v>4.3</v>
      </c>
      <c r="AB315" s="13">
        <f t="shared" si="148"/>
        <v>4</v>
      </c>
      <c r="AC315" s="13">
        <f t="shared" si="148"/>
        <v>9.6999999999999993</v>
      </c>
      <c r="AD315" s="13">
        <f t="shared" si="148"/>
        <v>7.9</v>
      </c>
      <c r="AE315" s="13">
        <f t="shared" si="148"/>
        <v>5.6</v>
      </c>
      <c r="AF315" s="13">
        <f t="shared" si="148"/>
        <v>0.4</v>
      </c>
      <c r="AG315" s="13">
        <f t="shared" si="148"/>
        <v>29</v>
      </c>
      <c r="AH315" s="13">
        <f t="shared" si="148"/>
        <v>88.8</v>
      </c>
    </row>
    <row r="316" spans="1:34" s="3" customFormat="1" ht="12.75" customHeight="1">
      <c r="A316" s="33" t="s">
        <v>206</v>
      </c>
      <c r="B316" s="34" t="s">
        <v>4</v>
      </c>
      <c r="C316" s="34" t="s">
        <v>5</v>
      </c>
      <c r="D316" s="34" t="s">
        <v>4</v>
      </c>
      <c r="E316" s="35" t="s">
        <v>94</v>
      </c>
      <c r="F316" s="36">
        <v>2812</v>
      </c>
      <c r="G316" s="36">
        <v>48</v>
      </c>
      <c r="H316" s="36">
        <v>49</v>
      </c>
      <c r="I316" s="36">
        <v>47</v>
      </c>
      <c r="J316" s="36">
        <v>50</v>
      </c>
      <c r="K316" s="36">
        <v>45</v>
      </c>
      <c r="L316" s="36">
        <v>242</v>
      </c>
      <c r="M316" s="36">
        <v>100</v>
      </c>
      <c r="N316" s="36">
        <v>312</v>
      </c>
      <c r="O316" s="36">
        <v>107</v>
      </c>
      <c r="P316" s="36">
        <v>262</v>
      </c>
      <c r="Q316" s="36">
        <v>246</v>
      </c>
      <c r="R316" s="36">
        <v>233</v>
      </c>
      <c r="S316" s="36">
        <v>203</v>
      </c>
      <c r="T316" s="36">
        <v>185</v>
      </c>
      <c r="U316" s="36">
        <v>165</v>
      </c>
      <c r="V316" s="36">
        <v>133</v>
      </c>
      <c r="W316" s="36">
        <v>108</v>
      </c>
      <c r="X316" s="36">
        <v>85</v>
      </c>
      <c r="Y316" s="36">
        <v>67</v>
      </c>
      <c r="Z316" s="36">
        <v>52</v>
      </c>
      <c r="AA316" s="36">
        <v>38</v>
      </c>
      <c r="AB316" s="36">
        <v>35</v>
      </c>
      <c r="AC316" s="37">
        <v>85</v>
      </c>
      <c r="AD316" s="37">
        <v>68</v>
      </c>
      <c r="AE316" s="36">
        <v>49</v>
      </c>
      <c r="AF316" s="36">
        <v>4</v>
      </c>
      <c r="AG316" s="36">
        <v>257</v>
      </c>
      <c r="AH316" s="36">
        <v>785</v>
      </c>
    </row>
    <row r="317" spans="1:34" s="3" customFormat="1" ht="12.75" customHeight="1">
      <c r="A317" s="10"/>
      <c r="B317" s="11"/>
      <c r="C317" s="11"/>
      <c r="D317" s="11"/>
      <c r="E317" s="31" t="s">
        <v>452</v>
      </c>
      <c r="F317" s="78">
        <f>F316</f>
        <v>2812</v>
      </c>
      <c r="G317" s="13">
        <f t="shared" ref="G317:AH317" si="149">G316</f>
        <v>48</v>
      </c>
      <c r="H317" s="13">
        <f t="shared" si="149"/>
        <v>49</v>
      </c>
      <c r="I317" s="13">
        <f t="shared" si="149"/>
        <v>47</v>
      </c>
      <c r="J317" s="13">
        <f t="shared" si="149"/>
        <v>50</v>
      </c>
      <c r="K317" s="13">
        <f t="shared" si="149"/>
        <v>45</v>
      </c>
      <c r="L317" s="13">
        <f t="shared" si="149"/>
        <v>242</v>
      </c>
      <c r="M317" s="13">
        <f t="shared" si="149"/>
        <v>100</v>
      </c>
      <c r="N317" s="13">
        <f t="shared" si="149"/>
        <v>312</v>
      </c>
      <c r="O317" s="13">
        <f t="shared" si="149"/>
        <v>107</v>
      </c>
      <c r="P317" s="13">
        <f t="shared" si="149"/>
        <v>262</v>
      </c>
      <c r="Q317" s="13">
        <f t="shared" si="149"/>
        <v>246</v>
      </c>
      <c r="R317" s="13">
        <f t="shared" si="149"/>
        <v>233</v>
      </c>
      <c r="S317" s="13">
        <f t="shared" si="149"/>
        <v>203</v>
      </c>
      <c r="T317" s="13">
        <f t="shared" si="149"/>
        <v>185</v>
      </c>
      <c r="U317" s="13">
        <f t="shared" si="149"/>
        <v>165</v>
      </c>
      <c r="V317" s="13">
        <f t="shared" si="149"/>
        <v>133</v>
      </c>
      <c r="W317" s="13">
        <f t="shared" si="149"/>
        <v>108</v>
      </c>
      <c r="X317" s="13">
        <f t="shared" si="149"/>
        <v>85</v>
      </c>
      <c r="Y317" s="13">
        <f t="shared" si="149"/>
        <v>67</v>
      </c>
      <c r="Z317" s="13">
        <f t="shared" si="149"/>
        <v>52</v>
      </c>
      <c r="AA317" s="13">
        <f t="shared" si="149"/>
        <v>38</v>
      </c>
      <c r="AB317" s="13">
        <f t="shared" si="149"/>
        <v>35</v>
      </c>
      <c r="AC317" s="13">
        <f t="shared" si="149"/>
        <v>85</v>
      </c>
      <c r="AD317" s="13">
        <f t="shared" si="149"/>
        <v>68</v>
      </c>
      <c r="AE317" s="13">
        <f t="shared" si="149"/>
        <v>49</v>
      </c>
      <c r="AF317" s="13">
        <f t="shared" si="149"/>
        <v>4</v>
      </c>
      <c r="AG317" s="13">
        <f t="shared" si="149"/>
        <v>257</v>
      </c>
      <c r="AH317" s="13">
        <f t="shared" si="149"/>
        <v>785</v>
      </c>
    </row>
    <row r="318" spans="1:34" s="3" customFormat="1" ht="12.75" customHeight="1">
      <c r="A318" s="33" t="s">
        <v>207</v>
      </c>
      <c r="B318" s="34" t="s">
        <v>4</v>
      </c>
      <c r="C318" s="34" t="s">
        <v>5</v>
      </c>
      <c r="D318" s="34" t="s">
        <v>5</v>
      </c>
      <c r="E318" s="35" t="s">
        <v>90</v>
      </c>
      <c r="F318" s="36">
        <v>4526</v>
      </c>
      <c r="G318" s="36">
        <v>77</v>
      </c>
      <c r="H318" s="36">
        <v>75</v>
      </c>
      <c r="I318" s="36">
        <v>76</v>
      </c>
      <c r="J318" s="36">
        <v>74</v>
      </c>
      <c r="K318" s="36">
        <v>80</v>
      </c>
      <c r="L318" s="36">
        <v>389</v>
      </c>
      <c r="M318" s="36">
        <v>161</v>
      </c>
      <c r="N318" s="36">
        <v>502</v>
      </c>
      <c r="O318" s="36">
        <v>172</v>
      </c>
      <c r="P318" s="36">
        <v>422</v>
      </c>
      <c r="Q318" s="36">
        <v>396</v>
      </c>
      <c r="R318" s="36">
        <v>377</v>
      </c>
      <c r="S318" s="36">
        <v>327</v>
      </c>
      <c r="T318" s="36">
        <v>298</v>
      </c>
      <c r="U318" s="36">
        <v>265</v>
      </c>
      <c r="V318" s="36">
        <v>215</v>
      </c>
      <c r="W318" s="36">
        <v>174</v>
      </c>
      <c r="X318" s="36">
        <v>137</v>
      </c>
      <c r="Y318" s="36">
        <v>107</v>
      </c>
      <c r="Z318" s="36">
        <v>84</v>
      </c>
      <c r="AA318" s="36">
        <v>61</v>
      </c>
      <c r="AB318" s="36">
        <v>57</v>
      </c>
      <c r="AC318" s="37">
        <v>136</v>
      </c>
      <c r="AD318" s="37">
        <v>111</v>
      </c>
      <c r="AE318" s="36">
        <v>78</v>
      </c>
      <c r="AF318" s="36">
        <v>6</v>
      </c>
      <c r="AG318" s="36">
        <v>413</v>
      </c>
      <c r="AH318" s="36">
        <v>1263</v>
      </c>
    </row>
    <row r="319" spans="1:34" s="3" customFormat="1" ht="12.75" customHeight="1">
      <c r="A319" s="10"/>
      <c r="B319" s="11"/>
      <c r="C319" s="11"/>
      <c r="D319" s="11"/>
      <c r="E319" s="31" t="s">
        <v>453</v>
      </c>
      <c r="F319" s="78">
        <f>SUM(G319:AB319)</f>
        <v>3485.02</v>
      </c>
      <c r="G319" s="13">
        <f t="shared" ref="G319:AH319" si="150">ROUND(G318*0.77,2)</f>
        <v>59.29</v>
      </c>
      <c r="H319" s="13">
        <f t="shared" si="150"/>
        <v>57.75</v>
      </c>
      <c r="I319" s="13">
        <f t="shared" si="150"/>
        <v>58.52</v>
      </c>
      <c r="J319" s="13">
        <f t="shared" si="150"/>
        <v>56.98</v>
      </c>
      <c r="K319" s="13">
        <f t="shared" si="150"/>
        <v>61.6</v>
      </c>
      <c r="L319" s="13">
        <f t="shared" si="150"/>
        <v>299.52999999999997</v>
      </c>
      <c r="M319" s="13">
        <f t="shared" si="150"/>
        <v>123.97</v>
      </c>
      <c r="N319" s="13">
        <f t="shared" si="150"/>
        <v>386.54</v>
      </c>
      <c r="O319" s="13">
        <f t="shared" si="150"/>
        <v>132.44</v>
      </c>
      <c r="P319" s="13">
        <f t="shared" si="150"/>
        <v>324.94</v>
      </c>
      <c r="Q319" s="13">
        <f t="shared" si="150"/>
        <v>304.92</v>
      </c>
      <c r="R319" s="13">
        <f t="shared" si="150"/>
        <v>290.29000000000002</v>
      </c>
      <c r="S319" s="13">
        <f t="shared" si="150"/>
        <v>251.79</v>
      </c>
      <c r="T319" s="13">
        <f t="shared" si="150"/>
        <v>229.46</v>
      </c>
      <c r="U319" s="13">
        <f t="shared" si="150"/>
        <v>204.05</v>
      </c>
      <c r="V319" s="13">
        <f t="shared" si="150"/>
        <v>165.55</v>
      </c>
      <c r="W319" s="13">
        <f t="shared" si="150"/>
        <v>133.97999999999999</v>
      </c>
      <c r="X319" s="13">
        <f t="shared" si="150"/>
        <v>105.49</v>
      </c>
      <c r="Y319" s="13">
        <f t="shared" si="150"/>
        <v>82.39</v>
      </c>
      <c r="Z319" s="13">
        <f t="shared" si="150"/>
        <v>64.680000000000007</v>
      </c>
      <c r="AA319" s="13">
        <f t="shared" si="150"/>
        <v>46.97</v>
      </c>
      <c r="AB319" s="13">
        <f t="shared" si="150"/>
        <v>43.89</v>
      </c>
      <c r="AC319" s="13">
        <f t="shared" si="150"/>
        <v>104.72</v>
      </c>
      <c r="AD319" s="13">
        <f t="shared" si="150"/>
        <v>85.47</v>
      </c>
      <c r="AE319" s="13">
        <f t="shared" si="150"/>
        <v>60.06</v>
      </c>
      <c r="AF319" s="13">
        <f t="shared" si="150"/>
        <v>4.62</v>
      </c>
      <c r="AG319" s="13">
        <f t="shared" si="150"/>
        <v>318.01</v>
      </c>
      <c r="AH319" s="13">
        <f t="shared" si="150"/>
        <v>972.51</v>
      </c>
    </row>
    <row r="320" spans="1:34" s="3" customFormat="1" ht="12.75" customHeight="1">
      <c r="A320" s="10"/>
      <c r="B320" s="11"/>
      <c r="C320" s="11"/>
      <c r="D320" s="11"/>
      <c r="E320" s="31" t="s">
        <v>454</v>
      </c>
      <c r="F320" s="78">
        <f>SUM(G320:AB320)</f>
        <v>1040.98</v>
      </c>
      <c r="G320" s="13">
        <f t="shared" ref="G320:AH320" si="151">ROUND(G318*0.23,2)</f>
        <v>17.71</v>
      </c>
      <c r="H320" s="13">
        <f t="shared" si="151"/>
        <v>17.25</v>
      </c>
      <c r="I320" s="13">
        <f t="shared" si="151"/>
        <v>17.48</v>
      </c>
      <c r="J320" s="13">
        <f t="shared" si="151"/>
        <v>17.02</v>
      </c>
      <c r="K320" s="13">
        <f t="shared" si="151"/>
        <v>18.399999999999999</v>
      </c>
      <c r="L320" s="13">
        <f t="shared" si="151"/>
        <v>89.47</v>
      </c>
      <c r="M320" s="13">
        <f t="shared" si="151"/>
        <v>37.03</v>
      </c>
      <c r="N320" s="13">
        <f t="shared" si="151"/>
        <v>115.46</v>
      </c>
      <c r="O320" s="13">
        <f t="shared" si="151"/>
        <v>39.56</v>
      </c>
      <c r="P320" s="13">
        <f t="shared" si="151"/>
        <v>97.06</v>
      </c>
      <c r="Q320" s="13">
        <f t="shared" si="151"/>
        <v>91.08</v>
      </c>
      <c r="R320" s="13">
        <f t="shared" si="151"/>
        <v>86.71</v>
      </c>
      <c r="S320" s="13">
        <f t="shared" si="151"/>
        <v>75.209999999999994</v>
      </c>
      <c r="T320" s="13">
        <f t="shared" si="151"/>
        <v>68.540000000000006</v>
      </c>
      <c r="U320" s="13">
        <f t="shared" si="151"/>
        <v>60.95</v>
      </c>
      <c r="V320" s="13">
        <f t="shared" si="151"/>
        <v>49.45</v>
      </c>
      <c r="W320" s="13">
        <f t="shared" si="151"/>
        <v>40.020000000000003</v>
      </c>
      <c r="X320" s="13">
        <f t="shared" si="151"/>
        <v>31.51</v>
      </c>
      <c r="Y320" s="13">
        <f t="shared" si="151"/>
        <v>24.61</v>
      </c>
      <c r="Z320" s="13">
        <f t="shared" si="151"/>
        <v>19.32</v>
      </c>
      <c r="AA320" s="13">
        <f t="shared" si="151"/>
        <v>14.03</v>
      </c>
      <c r="AB320" s="13">
        <f t="shared" si="151"/>
        <v>13.11</v>
      </c>
      <c r="AC320" s="13">
        <f t="shared" si="151"/>
        <v>31.28</v>
      </c>
      <c r="AD320" s="13">
        <f t="shared" si="151"/>
        <v>25.53</v>
      </c>
      <c r="AE320" s="13">
        <f t="shared" si="151"/>
        <v>17.940000000000001</v>
      </c>
      <c r="AF320" s="13">
        <f t="shared" si="151"/>
        <v>1.38</v>
      </c>
      <c r="AG320" s="13">
        <f t="shared" si="151"/>
        <v>94.99</v>
      </c>
      <c r="AH320" s="13">
        <f t="shared" si="151"/>
        <v>290.49</v>
      </c>
    </row>
    <row r="321" spans="1:36" s="3" customFormat="1" ht="12.75" customHeight="1">
      <c r="A321" s="33" t="s">
        <v>208</v>
      </c>
      <c r="B321" s="34" t="s">
        <v>4</v>
      </c>
      <c r="C321" s="34" t="s">
        <v>5</v>
      </c>
      <c r="D321" s="34" t="s">
        <v>6</v>
      </c>
      <c r="E321" s="35" t="s">
        <v>95</v>
      </c>
      <c r="F321" s="36">
        <v>1560</v>
      </c>
      <c r="G321" s="36">
        <v>27</v>
      </c>
      <c r="H321" s="36">
        <v>28</v>
      </c>
      <c r="I321" s="36">
        <v>26</v>
      </c>
      <c r="J321" s="36">
        <v>29</v>
      </c>
      <c r="K321" s="36">
        <v>24</v>
      </c>
      <c r="L321" s="36">
        <v>134</v>
      </c>
      <c r="M321" s="36">
        <v>56</v>
      </c>
      <c r="N321" s="36">
        <v>172</v>
      </c>
      <c r="O321" s="36">
        <v>60</v>
      </c>
      <c r="P321" s="36">
        <v>145</v>
      </c>
      <c r="Q321" s="36">
        <v>136</v>
      </c>
      <c r="R321" s="36">
        <v>129</v>
      </c>
      <c r="S321" s="36">
        <v>113</v>
      </c>
      <c r="T321" s="36">
        <v>103</v>
      </c>
      <c r="U321" s="36">
        <v>91</v>
      </c>
      <c r="V321" s="36">
        <v>74</v>
      </c>
      <c r="W321" s="36">
        <v>60</v>
      </c>
      <c r="X321" s="36">
        <v>46</v>
      </c>
      <c r="Y321" s="36">
        <v>37</v>
      </c>
      <c r="Z321" s="36">
        <v>29</v>
      </c>
      <c r="AA321" s="36">
        <v>21</v>
      </c>
      <c r="AB321" s="36">
        <v>20</v>
      </c>
      <c r="AC321" s="37">
        <v>47</v>
      </c>
      <c r="AD321" s="37">
        <v>40</v>
      </c>
      <c r="AE321" s="36">
        <v>27</v>
      </c>
      <c r="AF321" s="36">
        <v>2</v>
      </c>
      <c r="AG321" s="36">
        <v>142</v>
      </c>
      <c r="AH321" s="36">
        <v>435</v>
      </c>
    </row>
    <row r="322" spans="1:36" ht="12.75" customHeight="1">
      <c r="A322" s="10"/>
      <c r="B322" s="11"/>
      <c r="C322" s="11"/>
      <c r="D322" s="11"/>
      <c r="E322" s="31" t="s">
        <v>455</v>
      </c>
      <c r="F322" s="78">
        <f>F321</f>
        <v>1560</v>
      </c>
      <c r="G322" s="13">
        <f t="shared" ref="G322:AH322" si="152">G321</f>
        <v>27</v>
      </c>
      <c r="H322" s="13">
        <f t="shared" si="152"/>
        <v>28</v>
      </c>
      <c r="I322" s="13">
        <f t="shared" si="152"/>
        <v>26</v>
      </c>
      <c r="J322" s="13">
        <f t="shared" si="152"/>
        <v>29</v>
      </c>
      <c r="K322" s="13">
        <f t="shared" si="152"/>
        <v>24</v>
      </c>
      <c r="L322" s="13">
        <f t="shared" si="152"/>
        <v>134</v>
      </c>
      <c r="M322" s="13">
        <f t="shared" si="152"/>
        <v>56</v>
      </c>
      <c r="N322" s="13">
        <f t="shared" si="152"/>
        <v>172</v>
      </c>
      <c r="O322" s="13">
        <f t="shared" si="152"/>
        <v>60</v>
      </c>
      <c r="P322" s="13">
        <f t="shared" si="152"/>
        <v>145</v>
      </c>
      <c r="Q322" s="13">
        <f t="shared" si="152"/>
        <v>136</v>
      </c>
      <c r="R322" s="13">
        <f t="shared" si="152"/>
        <v>129</v>
      </c>
      <c r="S322" s="13">
        <f t="shared" si="152"/>
        <v>113</v>
      </c>
      <c r="T322" s="13">
        <f t="shared" si="152"/>
        <v>103</v>
      </c>
      <c r="U322" s="13">
        <f t="shared" si="152"/>
        <v>91</v>
      </c>
      <c r="V322" s="13">
        <f t="shared" si="152"/>
        <v>74</v>
      </c>
      <c r="W322" s="13">
        <f t="shared" si="152"/>
        <v>60</v>
      </c>
      <c r="X322" s="13">
        <f t="shared" si="152"/>
        <v>46</v>
      </c>
      <c r="Y322" s="13">
        <f t="shared" si="152"/>
        <v>37</v>
      </c>
      <c r="Z322" s="13">
        <f t="shared" si="152"/>
        <v>29</v>
      </c>
      <c r="AA322" s="13">
        <f t="shared" si="152"/>
        <v>21</v>
      </c>
      <c r="AB322" s="13">
        <f t="shared" si="152"/>
        <v>20</v>
      </c>
      <c r="AC322" s="13">
        <f t="shared" si="152"/>
        <v>47</v>
      </c>
      <c r="AD322" s="13">
        <f t="shared" si="152"/>
        <v>40</v>
      </c>
      <c r="AE322" s="13">
        <f t="shared" si="152"/>
        <v>27</v>
      </c>
      <c r="AF322" s="13">
        <f t="shared" si="152"/>
        <v>2</v>
      </c>
      <c r="AG322" s="13">
        <f t="shared" si="152"/>
        <v>142</v>
      </c>
      <c r="AH322" s="13">
        <f t="shared" si="152"/>
        <v>435</v>
      </c>
      <c r="AI322" s="3"/>
      <c r="AJ322" s="3"/>
    </row>
    <row r="323" spans="1:36" ht="12.75" customHeight="1">
      <c r="A323" s="33" t="s">
        <v>209</v>
      </c>
      <c r="B323" s="34" t="s">
        <v>4</v>
      </c>
      <c r="C323" s="34" t="s">
        <v>5</v>
      </c>
      <c r="D323" s="34" t="s">
        <v>8</v>
      </c>
      <c r="E323" s="35" t="s">
        <v>25</v>
      </c>
      <c r="F323" s="36">
        <v>1003</v>
      </c>
      <c r="G323" s="36">
        <v>17</v>
      </c>
      <c r="H323" s="36">
        <v>15</v>
      </c>
      <c r="I323" s="36">
        <v>18</v>
      </c>
      <c r="J323" s="36">
        <v>14</v>
      </c>
      <c r="K323" s="36">
        <v>20</v>
      </c>
      <c r="L323" s="36">
        <v>86</v>
      </c>
      <c r="M323" s="36">
        <v>36</v>
      </c>
      <c r="N323" s="36">
        <v>112</v>
      </c>
      <c r="O323" s="36">
        <v>37</v>
      </c>
      <c r="P323" s="36">
        <v>93</v>
      </c>
      <c r="Q323" s="36">
        <v>88</v>
      </c>
      <c r="R323" s="36">
        <v>83</v>
      </c>
      <c r="S323" s="36">
        <v>73</v>
      </c>
      <c r="T323" s="36">
        <v>66</v>
      </c>
      <c r="U323" s="36">
        <v>59</v>
      </c>
      <c r="V323" s="36">
        <v>47</v>
      </c>
      <c r="W323" s="36">
        <v>39</v>
      </c>
      <c r="X323" s="36">
        <v>30</v>
      </c>
      <c r="Y323" s="36">
        <v>24</v>
      </c>
      <c r="Z323" s="36">
        <v>19</v>
      </c>
      <c r="AA323" s="36">
        <v>14</v>
      </c>
      <c r="AB323" s="36">
        <v>13</v>
      </c>
      <c r="AC323" s="37">
        <v>30</v>
      </c>
      <c r="AD323" s="37">
        <v>25</v>
      </c>
      <c r="AE323" s="36">
        <v>17</v>
      </c>
      <c r="AF323" s="36">
        <v>1</v>
      </c>
      <c r="AG323" s="36">
        <v>92</v>
      </c>
      <c r="AH323" s="36">
        <v>280</v>
      </c>
      <c r="AI323" s="3"/>
      <c r="AJ323" s="3"/>
    </row>
    <row r="324" spans="1:36" ht="12.75" customHeight="1">
      <c r="A324" s="10"/>
      <c r="B324" s="11"/>
      <c r="C324" s="11"/>
      <c r="D324" s="11"/>
      <c r="E324" s="31" t="s">
        <v>456</v>
      </c>
      <c r="F324" s="78">
        <f>F323</f>
        <v>1003</v>
      </c>
      <c r="G324" s="13">
        <f t="shared" ref="G324:AH324" si="153">G323</f>
        <v>17</v>
      </c>
      <c r="H324" s="13">
        <f t="shared" si="153"/>
        <v>15</v>
      </c>
      <c r="I324" s="13">
        <f t="shared" si="153"/>
        <v>18</v>
      </c>
      <c r="J324" s="13">
        <f t="shared" si="153"/>
        <v>14</v>
      </c>
      <c r="K324" s="13">
        <f t="shared" si="153"/>
        <v>20</v>
      </c>
      <c r="L324" s="13">
        <f t="shared" si="153"/>
        <v>86</v>
      </c>
      <c r="M324" s="13">
        <f t="shared" si="153"/>
        <v>36</v>
      </c>
      <c r="N324" s="13">
        <f t="shared" si="153"/>
        <v>112</v>
      </c>
      <c r="O324" s="13">
        <f t="shared" si="153"/>
        <v>37</v>
      </c>
      <c r="P324" s="13">
        <f t="shared" si="153"/>
        <v>93</v>
      </c>
      <c r="Q324" s="13">
        <f t="shared" si="153"/>
        <v>88</v>
      </c>
      <c r="R324" s="13">
        <f t="shared" si="153"/>
        <v>83</v>
      </c>
      <c r="S324" s="13">
        <f t="shared" si="153"/>
        <v>73</v>
      </c>
      <c r="T324" s="13">
        <f t="shared" si="153"/>
        <v>66</v>
      </c>
      <c r="U324" s="13">
        <f t="shared" si="153"/>
        <v>59</v>
      </c>
      <c r="V324" s="13">
        <f t="shared" si="153"/>
        <v>47</v>
      </c>
      <c r="W324" s="13">
        <f t="shared" si="153"/>
        <v>39</v>
      </c>
      <c r="X324" s="13">
        <f t="shared" si="153"/>
        <v>30</v>
      </c>
      <c r="Y324" s="13">
        <f t="shared" si="153"/>
        <v>24</v>
      </c>
      <c r="Z324" s="13">
        <f t="shared" si="153"/>
        <v>19</v>
      </c>
      <c r="AA324" s="13">
        <f t="shared" si="153"/>
        <v>14</v>
      </c>
      <c r="AB324" s="13">
        <f t="shared" si="153"/>
        <v>13</v>
      </c>
      <c r="AC324" s="13">
        <f t="shared" si="153"/>
        <v>30</v>
      </c>
      <c r="AD324" s="13">
        <f t="shared" si="153"/>
        <v>25</v>
      </c>
      <c r="AE324" s="13">
        <f t="shared" si="153"/>
        <v>17</v>
      </c>
      <c r="AF324" s="13">
        <f t="shared" si="153"/>
        <v>1</v>
      </c>
      <c r="AG324" s="13">
        <f t="shared" si="153"/>
        <v>92</v>
      </c>
      <c r="AH324" s="13">
        <f t="shared" si="153"/>
        <v>280</v>
      </c>
      <c r="AI324" s="3"/>
      <c r="AJ324" s="3"/>
    </row>
    <row r="325" spans="1:36" ht="12.75" customHeight="1">
      <c r="A325" s="33" t="s">
        <v>210</v>
      </c>
      <c r="B325" s="34" t="s">
        <v>4</v>
      </c>
      <c r="C325" s="34" t="s">
        <v>5</v>
      </c>
      <c r="D325" s="34" t="s">
        <v>9</v>
      </c>
      <c r="E325" s="35" t="s">
        <v>96</v>
      </c>
      <c r="F325" s="36">
        <v>2063</v>
      </c>
      <c r="G325" s="36">
        <v>35</v>
      </c>
      <c r="H325" s="36">
        <v>37</v>
      </c>
      <c r="I325" s="36">
        <v>34</v>
      </c>
      <c r="J325" s="36">
        <v>33</v>
      </c>
      <c r="K325" s="36">
        <v>37</v>
      </c>
      <c r="L325" s="36">
        <v>177</v>
      </c>
      <c r="M325" s="36">
        <v>73</v>
      </c>
      <c r="N325" s="36">
        <v>229</v>
      </c>
      <c r="O325" s="36">
        <v>78</v>
      </c>
      <c r="P325" s="36">
        <v>192</v>
      </c>
      <c r="Q325" s="36">
        <v>180</v>
      </c>
      <c r="R325" s="36">
        <v>172</v>
      </c>
      <c r="S325" s="36">
        <v>149</v>
      </c>
      <c r="T325" s="36">
        <v>136</v>
      </c>
      <c r="U325" s="36">
        <v>121</v>
      </c>
      <c r="V325" s="36">
        <v>98</v>
      </c>
      <c r="W325" s="36">
        <v>79</v>
      </c>
      <c r="X325" s="36">
        <v>62</v>
      </c>
      <c r="Y325" s="36">
        <v>49</v>
      </c>
      <c r="Z325" s="36">
        <v>38</v>
      </c>
      <c r="AA325" s="36">
        <v>28</v>
      </c>
      <c r="AB325" s="36">
        <v>26</v>
      </c>
      <c r="AC325" s="37">
        <v>62</v>
      </c>
      <c r="AD325" s="37">
        <v>51</v>
      </c>
      <c r="AE325" s="36">
        <v>36</v>
      </c>
      <c r="AF325" s="36">
        <v>3</v>
      </c>
      <c r="AG325" s="36">
        <v>188</v>
      </c>
      <c r="AH325" s="36">
        <v>576</v>
      </c>
      <c r="AI325" s="3"/>
      <c r="AJ325" s="3"/>
    </row>
    <row r="326" spans="1:36" ht="12.75" customHeight="1">
      <c r="A326" s="10"/>
      <c r="B326" s="11"/>
      <c r="C326" s="11"/>
      <c r="D326" s="11"/>
      <c r="E326" s="31" t="s">
        <v>457</v>
      </c>
      <c r="F326" s="78">
        <f>F325</f>
        <v>2063</v>
      </c>
      <c r="G326" s="13">
        <f t="shared" ref="G326:AH326" si="154">G325</f>
        <v>35</v>
      </c>
      <c r="H326" s="13">
        <f t="shared" si="154"/>
        <v>37</v>
      </c>
      <c r="I326" s="13">
        <f t="shared" si="154"/>
        <v>34</v>
      </c>
      <c r="J326" s="13">
        <f t="shared" si="154"/>
        <v>33</v>
      </c>
      <c r="K326" s="13">
        <f t="shared" si="154"/>
        <v>37</v>
      </c>
      <c r="L326" s="13">
        <f t="shared" si="154"/>
        <v>177</v>
      </c>
      <c r="M326" s="13">
        <f t="shared" si="154"/>
        <v>73</v>
      </c>
      <c r="N326" s="13">
        <f t="shared" si="154"/>
        <v>229</v>
      </c>
      <c r="O326" s="13">
        <f t="shared" si="154"/>
        <v>78</v>
      </c>
      <c r="P326" s="13">
        <f t="shared" si="154"/>
        <v>192</v>
      </c>
      <c r="Q326" s="13">
        <f t="shared" si="154"/>
        <v>180</v>
      </c>
      <c r="R326" s="13">
        <f t="shared" si="154"/>
        <v>172</v>
      </c>
      <c r="S326" s="13">
        <f t="shared" si="154"/>
        <v>149</v>
      </c>
      <c r="T326" s="13">
        <f t="shared" si="154"/>
        <v>136</v>
      </c>
      <c r="U326" s="13">
        <f t="shared" si="154"/>
        <v>121</v>
      </c>
      <c r="V326" s="13">
        <f t="shared" si="154"/>
        <v>98</v>
      </c>
      <c r="W326" s="13">
        <f t="shared" si="154"/>
        <v>79</v>
      </c>
      <c r="X326" s="13">
        <f t="shared" si="154"/>
        <v>62</v>
      </c>
      <c r="Y326" s="13">
        <f t="shared" si="154"/>
        <v>49</v>
      </c>
      <c r="Z326" s="13">
        <f t="shared" si="154"/>
        <v>38</v>
      </c>
      <c r="AA326" s="13">
        <f t="shared" si="154"/>
        <v>28</v>
      </c>
      <c r="AB326" s="13">
        <f t="shared" si="154"/>
        <v>26</v>
      </c>
      <c r="AC326" s="13">
        <f t="shared" si="154"/>
        <v>62</v>
      </c>
      <c r="AD326" s="13">
        <f t="shared" si="154"/>
        <v>51</v>
      </c>
      <c r="AE326" s="13">
        <f t="shared" si="154"/>
        <v>36</v>
      </c>
      <c r="AF326" s="13">
        <f t="shared" si="154"/>
        <v>3</v>
      </c>
      <c r="AG326" s="13">
        <f t="shared" si="154"/>
        <v>188</v>
      </c>
      <c r="AH326" s="13">
        <f t="shared" si="154"/>
        <v>576</v>
      </c>
      <c r="AI326" s="3"/>
      <c r="AJ326" s="3"/>
    </row>
    <row r="327" spans="1:36" ht="12.75" customHeight="1">
      <c r="A327" s="33" t="s">
        <v>211</v>
      </c>
      <c r="B327" s="34" t="s">
        <v>4</v>
      </c>
      <c r="C327" s="34" t="s">
        <v>5</v>
      </c>
      <c r="D327" s="34" t="s">
        <v>10</v>
      </c>
      <c r="E327" s="35" t="s">
        <v>97</v>
      </c>
      <c r="F327" s="36">
        <v>848</v>
      </c>
      <c r="G327" s="36">
        <v>14</v>
      </c>
      <c r="H327" s="36">
        <v>13</v>
      </c>
      <c r="I327" s="36">
        <v>15</v>
      </c>
      <c r="J327" s="36">
        <v>17</v>
      </c>
      <c r="K327" s="36">
        <v>12</v>
      </c>
      <c r="L327" s="36">
        <v>73</v>
      </c>
      <c r="M327" s="36">
        <v>30</v>
      </c>
      <c r="N327" s="36">
        <v>95</v>
      </c>
      <c r="O327" s="36">
        <v>32</v>
      </c>
      <c r="P327" s="36">
        <v>79</v>
      </c>
      <c r="Q327" s="36">
        <v>74</v>
      </c>
      <c r="R327" s="36">
        <v>70</v>
      </c>
      <c r="S327" s="36">
        <v>61</v>
      </c>
      <c r="T327" s="36">
        <v>56</v>
      </c>
      <c r="U327" s="36">
        <v>50</v>
      </c>
      <c r="V327" s="36">
        <v>40</v>
      </c>
      <c r="W327" s="36">
        <v>33</v>
      </c>
      <c r="X327" s="36">
        <v>26</v>
      </c>
      <c r="Y327" s="36">
        <v>20</v>
      </c>
      <c r="Z327" s="36">
        <v>16</v>
      </c>
      <c r="AA327" s="36">
        <v>11</v>
      </c>
      <c r="AB327" s="36">
        <v>11</v>
      </c>
      <c r="AC327" s="37">
        <v>25</v>
      </c>
      <c r="AD327" s="37">
        <v>19</v>
      </c>
      <c r="AE327" s="36">
        <v>14</v>
      </c>
      <c r="AF327" s="36">
        <v>1</v>
      </c>
      <c r="AG327" s="36">
        <v>77</v>
      </c>
      <c r="AH327" s="36">
        <v>237</v>
      </c>
      <c r="AI327" s="3"/>
      <c r="AJ327" s="3"/>
    </row>
    <row r="328" spans="1:36" ht="12.75" customHeight="1">
      <c r="A328" s="10"/>
      <c r="B328" s="11"/>
      <c r="C328" s="11"/>
      <c r="D328" s="11"/>
      <c r="E328" s="31" t="s">
        <v>458</v>
      </c>
      <c r="F328" s="78">
        <f>F327</f>
        <v>848</v>
      </c>
      <c r="G328" s="13">
        <f t="shared" ref="G328:AH328" si="155">G327</f>
        <v>14</v>
      </c>
      <c r="H328" s="13">
        <f t="shared" si="155"/>
        <v>13</v>
      </c>
      <c r="I328" s="13">
        <f t="shared" si="155"/>
        <v>15</v>
      </c>
      <c r="J328" s="13">
        <f t="shared" si="155"/>
        <v>17</v>
      </c>
      <c r="K328" s="13">
        <f t="shared" si="155"/>
        <v>12</v>
      </c>
      <c r="L328" s="13">
        <f t="shared" si="155"/>
        <v>73</v>
      </c>
      <c r="M328" s="13">
        <f t="shared" si="155"/>
        <v>30</v>
      </c>
      <c r="N328" s="13">
        <f t="shared" si="155"/>
        <v>95</v>
      </c>
      <c r="O328" s="13">
        <f t="shared" si="155"/>
        <v>32</v>
      </c>
      <c r="P328" s="13">
        <f t="shared" si="155"/>
        <v>79</v>
      </c>
      <c r="Q328" s="13">
        <f t="shared" si="155"/>
        <v>74</v>
      </c>
      <c r="R328" s="13">
        <f t="shared" si="155"/>
        <v>70</v>
      </c>
      <c r="S328" s="13">
        <f t="shared" si="155"/>
        <v>61</v>
      </c>
      <c r="T328" s="13">
        <f t="shared" si="155"/>
        <v>56</v>
      </c>
      <c r="U328" s="13">
        <f t="shared" si="155"/>
        <v>50</v>
      </c>
      <c r="V328" s="13">
        <f t="shared" si="155"/>
        <v>40</v>
      </c>
      <c r="W328" s="13">
        <f t="shared" si="155"/>
        <v>33</v>
      </c>
      <c r="X328" s="13">
        <f t="shared" si="155"/>
        <v>26</v>
      </c>
      <c r="Y328" s="13">
        <f t="shared" si="155"/>
        <v>20</v>
      </c>
      <c r="Z328" s="13">
        <f t="shared" si="155"/>
        <v>16</v>
      </c>
      <c r="AA328" s="13">
        <f t="shared" si="155"/>
        <v>11</v>
      </c>
      <c r="AB328" s="13">
        <f t="shared" si="155"/>
        <v>11</v>
      </c>
      <c r="AC328" s="13">
        <f t="shared" si="155"/>
        <v>25</v>
      </c>
      <c r="AD328" s="13">
        <f t="shared" si="155"/>
        <v>19</v>
      </c>
      <c r="AE328" s="13">
        <f t="shared" si="155"/>
        <v>14</v>
      </c>
      <c r="AF328" s="13">
        <f t="shared" si="155"/>
        <v>1</v>
      </c>
      <c r="AG328" s="13">
        <f t="shared" si="155"/>
        <v>77</v>
      </c>
      <c r="AH328" s="13">
        <f t="shared" si="155"/>
        <v>237</v>
      </c>
      <c r="AI328" s="3"/>
      <c r="AJ328" s="3"/>
    </row>
    <row r="329" spans="1:36" ht="12.75" customHeight="1">
      <c r="A329" s="33" t="s">
        <v>212</v>
      </c>
      <c r="B329" s="34" t="s">
        <v>4</v>
      </c>
      <c r="C329" s="34" t="s">
        <v>5</v>
      </c>
      <c r="D329" s="34" t="s">
        <v>11</v>
      </c>
      <c r="E329" s="35" t="s">
        <v>98</v>
      </c>
      <c r="F329" s="36">
        <v>1538</v>
      </c>
      <c r="G329" s="36">
        <v>26</v>
      </c>
      <c r="H329" s="36">
        <v>27</v>
      </c>
      <c r="I329" s="36">
        <v>25</v>
      </c>
      <c r="J329" s="36">
        <v>25</v>
      </c>
      <c r="K329" s="36">
        <v>27</v>
      </c>
      <c r="L329" s="36">
        <v>132</v>
      </c>
      <c r="M329" s="36">
        <v>55</v>
      </c>
      <c r="N329" s="36">
        <v>171</v>
      </c>
      <c r="O329" s="36">
        <v>58</v>
      </c>
      <c r="P329" s="36">
        <v>143</v>
      </c>
      <c r="Q329" s="36">
        <v>135</v>
      </c>
      <c r="R329" s="36">
        <v>127</v>
      </c>
      <c r="S329" s="36">
        <v>112</v>
      </c>
      <c r="T329" s="36">
        <v>101</v>
      </c>
      <c r="U329" s="36">
        <v>90</v>
      </c>
      <c r="V329" s="36">
        <v>73</v>
      </c>
      <c r="W329" s="36">
        <v>59</v>
      </c>
      <c r="X329" s="36">
        <v>47</v>
      </c>
      <c r="Y329" s="36">
        <v>36</v>
      </c>
      <c r="Z329" s="36">
        <v>29</v>
      </c>
      <c r="AA329" s="36">
        <v>21</v>
      </c>
      <c r="AB329" s="36">
        <v>19</v>
      </c>
      <c r="AC329" s="37">
        <v>46</v>
      </c>
      <c r="AD329" s="37">
        <v>38</v>
      </c>
      <c r="AE329" s="36">
        <v>26</v>
      </c>
      <c r="AF329" s="36">
        <v>2</v>
      </c>
      <c r="AG329" s="36">
        <v>140</v>
      </c>
      <c r="AH329" s="36">
        <v>429</v>
      </c>
      <c r="AI329" s="3"/>
      <c r="AJ329" s="3"/>
    </row>
    <row r="330" spans="1:36" ht="12.75" customHeight="1">
      <c r="A330" s="10"/>
      <c r="B330" s="11"/>
      <c r="C330" s="11"/>
      <c r="D330" s="11"/>
      <c r="E330" s="31" t="s">
        <v>459</v>
      </c>
      <c r="F330" s="78">
        <f>F329</f>
        <v>1538</v>
      </c>
      <c r="G330" s="13">
        <f t="shared" ref="G330:AH330" si="156">G329</f>
        <v>26</v>
      </c>
      <c r="H330" s="13">
        <f t="shared" si="156"/>
        <v>27</v>
      </c>
      <c r="I330" s="13">
        <f t="shared" si="156"/>
        <v>25</v>
      </c>
      <c r="J330" s="13">
        <f t="shared" si="156"/>
        <v>25</v>
      </c>
      <c r="K330" s="13">
        <f t="shared" si="156"/>
        <v>27</v>
      </c>
      <c r="L330" s="13">
        <f t="shared" si="156"/>
        <v>132</v>
      </c>
      <c r="M330" s="13">
        <f t="shared" si="156"/>
        <v>55</v>
      </c>
      <c r="N330" s="13">
        <f t="shared" si="156"/>
        <v>171</v>
      </c>
      <c r="O330" s="13">
        <f t="shared" si="156"/>
        <v>58</v>
      </c>
      <c r="P330" s="13">
        <f t="shared" si="156"/>
        <v>143</v>
      </c>
      <c r="Q330" s="13">
        <f t="shared" si="156"/>
        <v>135</v>
      </c>
      <c r="R330" s="13">
        <f t="shared" si="156"/>
        <v>127</v>
      </c>
      <c r="S330" s="13">
        <f t="shared" si="156"/>
        <v>112</v>
      </c>
      <c r="T330" s="13">
        <f t="shared" si="156"/>
        <v>101</v>
      </c>
      <c r="U330" s="13">
        <f t="shared" si="156"/>
        <v>90</v>
      </c>
      <c r="V330" s="13">
        <f t="shared" si="156"/>
        <v>73</v>
      </c>
      <c r="W330" s="13">
        <f t="shared" si="156"/>
        <v>59</v>
      </c>
      <c r="X330" s="13">
        <f t="shared" si="156"/>
        <v>47</v>
      </c>
      <c r="Y330" s="13">
        <f t="shared" si="156"/>
        <v>36</v>
      </c>
      <c r="Z330" s="13">
        <f t="shared" si="156"/>
        <v>29</v>
      </c>
      <c r="AA330" s="13">
        <f t="shared" si="156"/>
        <v>21</v>
      </c>
      <c r="AB330" s="13">
        <f t="shared" si="156"/>
        <v>19</v>
      </c>
      <c r="AC330" s="13">
        <f t="shared" si="156"/>
        <v>46</v>
      </c>
      <c r="AD330" s="13">
        <f t="shared" si="156"/>
        <v>38</v>
      </c>
      <c r="AE330" s="13">
        <f t="shared" si="156"/>
        <v>26</v>
      </c>
      <c r="AF330" s="13">
        <f t="shared" si="156"/>
        <v>2</v>
      </c>
      <c r="AG330" s="13">
        <f t="shared" si="156"/>
        <v>140</v>
      </c>
      <c r="AH330" s="13">
        <f t="shared" si="156"/>
        <v>429</v>
      </c>
      <c r="AI330" s="3"/>
      <c r="AJ330" s="3"/>
    </row>
    <row r="331" spans="1:36" ht="12.75" customHeight="1">
      <c r="A331" s="33" t="s">
        <v>213</v>
      </c>
      <c r="B331" s="34" t="s">
        <v>4</v>
      </c>
      <c r="C331" s="34" t="s">
        <v>5</v>
      </c>
      <c r="D331" s="34" t="s">
        <v>12</v>
      </c>
      <c r="E331" s="35" t="s">
        <v>99</v>
      </c>
      <c r="F331" s="36">
        <v>1586</v>
      </c>
      <c r="G331" s="36">
        <v>27</v>
      </c>
      <c r="H331" s="36">
        <v>26</v>
      </c>
      <c r="I331" s="36">
        <v>28</v>
      </c>
      <c r="J331" s="36">
        <v>24</v>
      </c>
      <c r="K331" s="36">
        <v>30</v>
      </c>
      <c r="L331" s="36">
        <v>136</v>
      </c>
      <c r="M331" s="36">
        <v>56</v>
      </c>
      <c r="N331" s="36">
        <v>176</v>
      </c>
      <c r="O331" s="36">
        <v>60</v>
      </c>
      <c r="P331" s="36">
        <v>148</v>
      </c>
      <c r="Q331" s="36">
        <v>139</v>
      </c>
      <c r="R331" s="36">
        <v>131</v>
      </c>
      <c r="S331" s="36">
        <v>115</v>
      </c>
      <c r="T331" s="36">
        <v>105</v>
      </c>
      <c r="U331" s="36">
        <v>93</v>
      </c>
      <c r="V331" s="36">
        <v>75</v>
      </c>
      <c r="W331" s="36">
        <v>61</v>
      </c>
      <c r="X331" s="36">
        <v>48</v>
      </c>
      <c r="Y331" s="36">
        <v>38</v>
      </c>
      <c r="Z331" s="36">
        <v>29</v>
      </c>
      <c r="AA331" s="36">
        <v>21</v>
      </c>
      <c r="AB331" s="36">
        <v>20</v>
      </c>
      <c r="AC331" s="37">
        <v>47</v>
      </c>
      <c r="AD331" s="37">
        <v>40</v>
      </c>
      <c r="AE331" s="36">
        <v>27</v>
      </c>
      <c r="AF331" s="36">
        <v>2</v>
      </c>
      <c r="AG331" s="36">
        <v>145</v>
      </c>
      <c r="AH331" s="36">
        <v>443</v>
      </c>
      <c r="AI331" s="3"/>
      <c r="AJ331" s="3"/>
    </row>
    <row r="332" spans="1:36" ht="12.75" customHeight="1">
      <c r="A332" s="10"/>
      <c r="B332" s="11"/>
      <c r="C332" s="11"/>
      <c r="D332" s="11"/>
      <c r="E332" s="32" t="s">
        <v>460</v>
      </c>
      <c r="F332" s="78">
        <f>SUM(G332:AB332)</f>
        <v>951.59999999999991</v>
      </c>
      <c r="G332" s="13">
        <f t="shared" ref="G332:AH332" si="157">ROUND(G331*0.6,2)</f>
        <v>16.2</v>
      </c>
      <c r="H332" s="13">
        <f t="shared" si="157"/>
        <v>15.6</v>
      </c>
      <c r="I332" s="13">
        <f t="shared" si="157"/>
        <v>16.8</v>
      </c>
      <c r="J332" s="13">
        <f t="shared" si="157"/>
        <v>14.4</v>
      </c>
      <c r="K332" s="13">
        <f t="shared" si="157"/>
        <v>18</v>
      </c>
      <c r="L332" s="13">
        <f t="shared" si="157"/>
        <v>81.599999999999994</v>
      </c>
      <c r="M332" s="13">
        <f t="shared" si="157"/>
        <v>33.6</v>
      </c>
      <c r="N332" s="13">
        <f t="shared" si="157"/>
        <v>105.6</v>
      </c>
      <c r="O332" s="13">
        <f t="shared" si="157"/>
        <v>36</v>
      </c>
      <c r="P332" s="13">
        <f t="shared" si="157"/>
        <v>88.8</v>
      </c>
      <c r="Q332" s="13">
        <f t="shared" si="157"/>
        <v>83.4</v>
      </c>
      <c r="R332" s="13">
        <f t="shared" si="157"/>
        <v>78.599999999999994</v>
      </c>
      <c r="S332" s="13">
        <f t="shared" si="157"/>
        <v>69</v>
      </c>
      <c r="T332" s="13">
        <f t="shared" si="157"/>
        <v>63</v>
      </c>
      <c r="U332" s="13">
        <f t="shared" si="157"/>
        <v>55.8</v>
      </c>
      <c r="V332" s="13">
        <f t="shared" si="157"/>
        <v>45</v>
      </c>
      <c r="W332" s="13">
        <f t="shared" si="157"/>
        <v>36.6</v>
      </c>
      <c r="X332" s="13">
        <f t="shared" si="157"/>
        <v>28.8</v>
      </c>
      <c r="Y332" s="13">
        <f t="shared" si="157"/>
        <v>22.8</v>
      </c>
      <c r="Z332" s="13">
        <f t="shared" si="157"/>
        <v>17.399999999999999</v>
      </c>
      <c r="AA332" s="13">
        <f t="shared" si="157"/>
        <v>12.6</v>
      </c>
      <c r="AB332" s="13">
        <f t="shared" si="157"/>
        <v>12</v>
      </c>
      <c r="AC332" s="13">
        <f t="shared" si="157"/>
        <v>28.2</v>
      </c>
      <c r="AD332" s="13">
        <f t="shared" si="157"/>
        <v>24</v>
      </c>
      <c r="AE332" s="13">
        <f t="shared" si="157"/>
        <v>16.2</v>
      </c>
      <c r="AF332" s="13">
        <v>2</v>
      </c>
      <c r="AG332" s="13">
        <f t="shared" si="157"/>
        <v>87</v>
      </c>
      <c r="AH332" s="13">
        <f t="shared" si="157"/>
        <v>265.8</v>
      </c>
      <c r="AI332" s="3"/>
      <c r="AJ332" s="3"/>
    </row>
    <row r="333" spans="1:36" ht="12.75" customHeight="1">
      <c r="A333" s="10"/>
      <c r="B333" s="11"/>
      <c r="C333" s="11"/>
      <c r="D333" s="11"/>
      <c r="E333" s="32" t="s">
        <v>461</v>
      </c>
      <c r="F333" s="78">
        <f>SUM(G333:AB333)</f>
        <v>364.78</v>
      </c>
      <c r="G333" s="13">
        <f t="shared" ref="G333:AH333" si="158">ROUND(G331*0.23,2)</f>
        <v>6.21</v>
      </c>
      <c r="H333" s="13">
        <f t="shared" si="158"/>
        <v>5.98</v>
      </c>
      <c r="I333" s="13">
        <f t="shared" si="158"/>
        <v>6.44</v>
      </c>
      <c r="J333" s="13">
        <f t="shared" si="158"/>
        <v>5.52</v>
      </c>
      <c r="K333" s="13">
        <f t="shared" si="158"/>
        <v>6.9</v>
      </c>
      <c r="L333" s="13">
        <f t="shared" si="158"/>
        <v>31.28</v>
      </c>
      <c r="M333" s="13">
        <f t="shared" si="158"/>
        <v>12.88</v>
      </c>
      <c r="N333" s="13">
        <f t="shared" si="158"/>
        <v>40.479999999999997</v>
      </c>
      <c r="O333" s="13">
        <f t="shared" si="158"/>
        <v>13.8</v>
      </c>
      <c r="P333" s="13">
        <f t="shared" si="158"/>
        <v>34.04</v>
      </c>
      <c r="Q333" s="13">
        <f t="shared" si="158"/>
        <v>31.97</v>
      </c>
      <c r="R333" s="13">
        <f t="shared" si="158"/>
        <v>30.13</v>
      </c>
      <c r="S333" s="13">
        <f t="shared" si="158"/>
        <v>26.45</v>
      </c>
      <c r="T333" s="13">
        <f t="shared" si="158"/>
        <v>24.15</v>
      </c>
      <c r="U333" s="13">
        <f t="shared" si="158"/>
        <v>21.39</v>
      </c>
      <c r="V333" s="13">
        <f t="shared" si="158"/>
        <v>17.25</v>
      </c>
      <c r="W333" s="13">
        <f t="shared" si="158"/>
        <v>14.03</v>
      </c>
      <c r="X333" s="13">
        <f t="shared" si="158"/>
        <v>11.04</v>
      </c>
      <c r="Y333" s="13">
        <f t="shared" si="158"/>
        <v>8.74</v>
      </c>
      <c r="Z333" s="13">
        <f t="shared" si="158"/>
        <v>6.67</v>
      </c>
      <c r="AA333" s="13">
        <f t="shared" si="158"/>
        <v>4.83</v>
      </c>
      <c r="AB333" s="13">
        <f t="shared" si="158"/>
        <v>4.5999999999999996</v>
      </c>
      <c r="AC333" s="13">
        <f t="shared" si="158"/>
        <v>10.81</v>
      </c>
      <c r="AD333" s="13">
        <f t="shared" si="158"/>
        <v>9.1999999999999993</v>
      </c>
      <c r="AE333" s="13">
        <f t="shared" si="158"/>
        <v>6.21</v>
      </c>
      <c r="AF333" s="13">
        <f t="shared" si="158"/>
        <v>0.46</v>
      </c>
      <c r="AG333" s="13">
        <f t="shared" si="158"/>
        <v>33.35</v>
      </c>
      <c r="AH333" s="13">
        <f t="shared" si="158"/>
        <v>101.89</v>
      </c>
      <c r="AI333" s="3"/>
      <c r="AJ333" s="3"/>
    </row>
    <row r="334" spans="1:36" ht="12.75" customHeight="1">
      <c r="A334" s="10"/>
      <c r="B334" s="11"/>
      <c r="C334" s="11"/>
      <c r="D334" s="11"/>
      <c r="E334" s="32" t="s">
        <v>462</v>
      </c>
      <c r="F334" s="78">
        <f>SUM(G334:AB334)</f>
        <v>269.62</v>
      </c>
      <c r="G334" s="13">
        <f t="shared" ref="G334:AH334" si="159">ROUND(G331*0.17,2)</f>
        <v>4.59</v>
      </c>
      <c r="H334" s="13">
        <f t="shared" si="159"/>
        <v>4.42</v>
      </c>
      <c r="I334" s="13">
        <f t="shared" si="159"/>
        <v>4.76</v>
      </c>
      <c r="J334" s="13">
        <f t="shared" si="159"/>
        <v>4.08</v>
      </c>
      <c r="K334" s="13">
        <f t="shared" si="159"/>
        <v>5.0999999999999996</v>
      </c>
      <c r="L334" s="13">
        <f t="shared" si="159"/>
        <v>23.12</v>
      </c>
      <c r="M334" s="13">
        <f t="shared" si="159"/>
        <v>9.52</v>
      </c>
      <c r="N334" s="13">
        <f t="shared" si="159"/>
        <v>29.92</v>
      </c>
      <c r="O334" s="13">
        <f t="shared" si="159"/>
        <v>10.199999999999999</v>
      </c>
      <c r="P334" s="13">
        <f t="shared" si="159"/>
        <v>25.16</v>
      </c>
      <c r="Q334" s="13">
        <f t="shared" si="159"/>
        <v>23.63</v>
      </c>
      <c r="R334" s="13">
        <f t="shared" si="159"/>
        <v>22.27</v>
      </c>
      <c r="S334" s="13">
        <f t="shared" si="159"/>
        <v>19.55</v>
      </c>
      <c r="T334" s="13">
        <f t="shared" si="159"/>
        <v>17.850000000000001</v>
      </c>
      <c r="U334" s="13">
        <f t="shared" si="159"/>
        <v>15.81</v>
      </c>
      <c r="V334" s="13">
        <f t="shared" si="159"/>
        <v>12.75</v>
      </c>
      <c r="W334" s="13">
        <f t="shared" si="159"/>
        <v>10.37</v>
      </c>
      <c r="X334" s="13">
        <f t="shared" si="159"/>
        <v>8.16</v>
      </c>
      <c r="Y334" s="13">
        <f t="shared" si="159"/>
        <v>6.46</v>
      </c>
      <c r="Z334" s="13">
        <f t="shared" si="159"/>
        <v>4.93</v>
      </c>
      <c r="AA334" s="13">
        <f t="shared" si="159"/>
        <v>3.57</v>
      </c>
      <c r="AB334" s="13">
        <f t="shared" si="159"/>
        <v>3.4</v>
      </c>
      <c r="AC334" s="13">
        <f t="shared" si="159"/>
        <v>7.99</v>
      </c>
      <c r="AD334" s="13">
        <f t="shared" si="159"/>
        <v>6.8</v>
      </c>
      <c r="AE334" s="13">
        <f t="shared" si="159"/>
        <v>4.59</v>
      </c>
      <c r="AF334" s="13">
        <f t="shared" si="159"/>
        <v>0.34</v>
      </c>
      <c r="AG334" s="13">
        <f t="shared" si="159"/>
        <v>24.65</v>
      </c>
      <c r="AH334" s="13">
        <f t="shared" si="159"/>
        <v>75.31</v>
      </c>
      <c r="AI334" s="3"/>
      <c r="AJ334" s="3"/>
    </row>
    <row r="335" spans="1:36" ht="12.75" customHeight="1">
      <c r="A335" s="33" t="s">
        <v>214</v>
      </c>
      <c r="B335" s="34" t="s">
        <v>4</v>
      </c>
      <c r="C335" s="34" t="s">
        <v>5</v>
      </c>
      <c r="D335" s="34" t="s">
        <v>13</v>
      </c>
      <c r="E335" s="35" t="s">
        <v>100</v>
      </c>
      <c r="F335" s="36">
        <v>1027</v>
      </c>
      <c r="G335" s="36">
        <v>17</v>
      </c>
      <c r="H335" s="36">
        <v>18</v>
      </c>
      <c r="I335" s="36">
        <v>16</v>
      </c>
      <c r="J335" s="36">
        <v>15</v>
      </c>
      <c r="K335" s="36">
        <v>20</v>
      </c>
      <c r="L335" s="36">
        <v>88</v>
      </c>
      <c r="M335" s="36">
        <v>36</v>
      </c>
      <c r="N335" s="36">
        <v>114</v>
      </c>
      <c r="O335" s="36">
        <v>40</v>
      </c>
      <c r="P335" s="36">
        <v>96</v>
      </c>
      <c r="Q335" s="36">
        <v>90</v>
      </c>
      <c r="R335" s="36">
        <v>85</v>
      </c>
      <c r="S335" s="36">
        <v>74</v>
      </c>
      <c r="T335" s="36">
        <v>68</v>
      </c>
      <c r="U335" s="36">
        <v>60</v>
      </c>
      <c r="V335" s="36">
        <v>49</v>
      </c>
      <c r="W335" s="36">
        <v>40</v>
      </c>
      <c r="X335" s="36">
        <v>31</v>
      </c>
      <c r="Y335" s="36">
        <v>24</v>
      </c>
      <c r="Z335" s="36">
        <v>19</v>
      </c>
      <c r="AA335" s="36">
        <v>14</v>
      </c>
      <c r="AB335" s="36">
        <v>13</v>
      </c>
      <c r="AC335" s="37">
        <v>32</v>
      </c>
      <c r="AD335" s="37">
        <v>25</v>
      </c>
      <c r="AE335" s="36">
        <v>18</v>
      </c>
      <c r="AF335" s="36">
        <v>1</v>
      </c>
      <c r="AG335" s="36">
        <v>94</v>
      </c>
      <c r="AH335" s="36">
        <v>287</v>
      </c>
      <c r="AI335" s="3"/>
      <c r="AJ335" s="3"/>
    </row>
    <row r="336" spans="1:36" ht="12.75" customHeight="1">
      <c r="A336" s="10"/>
      <c r="B336" s="11"/>
      <c r="C336" s="11"/>
      <c r="D336" s="11"/>
      <c r="E336" s="31" t="s">
        <v>463</v>
      </c>
      <c r="F336" s="78">
        <f>F335</f>
        <v>1027</v>
      </c>
      <c r="G336" s="13">
        <f t="shared" ref="G336:AH336" si="160">G335</f>
        <v>17</v>
      </c>
      <c r="H336" s="13">
        <f t="shared" si="160"/>
        <v>18</v>
      </c>
      <c r="I336" s="13">
        <f t="shared" si="160"/>
        <v>16</v>
      </c>
      <c r="J336" s="13">
        <f t="shared" si="160"/>
        <v>15</v>
      </c>
      <c r="K336" s="13">
        <f t="shared" si="160"/>
        <v>20</v>
      </c>
      <c r="L336" s="13">
        <f t="shared" si="160"/>
        <v>88</v>
      </c>
      <c r="M336" s="13">
        <f t="shared" si="160"/>
        <v>36</v>
      </c>
      <c r="N336" s="13">
        <f t="shared" si="160"/>
        <v>114</v>
      </c>
      <c r="O336" s="13">
        <f t="shared" si="160"/>
        <v>40</v>
      </c>
      <c r="P336" s="13">
        <f t="shared" si="160"/>
        <v>96</v>
      </c>
      <c r="Q336" s="13">
        <f t="shared" si="160"/>
        <v>90</v>
      </c>
      <c r="R336" s="13">
        <f t="shared" si="160"/>
        <v>85</v>
      </c>
      <c r="S336" s="13">
        <f t="shared" si="160"/>
        <v>74</v>
      </c>
      <c r="T336" s="13">
        <f t="shared" si="160"/>
        <v>68</v>
      </c>
      <c r="U336" s="13">
        <f t="shared" si="160"/>
        <v>60</v>
      </c>
      <c r="V336" s="13">
        <f t="shared" si="160"/>
        <v>49</v>
      </c>
      <c r="W336" s="13">
        <f t="shared" si="160"/>
        <v>40</v>
      </c>
      <c r="X336" s="13">
        <f t="shared" si="160"/>
        <v>31</v>
      </c>
      <c r="Y336" s="13">
        <f t="shared" si="160"/>
        <v>24</v>
      </c>
      <c r="Z336" s="13">
        <f t="shared" si="160"/>
        <v>19</v>
      </c>
      <c r="AA336" s="13">
        <f t="shared" si="160"/>
        <v>14</v>
      </c>
      <c r="AB336" s="13">
        <f t="shared" si="160"/>
        <v>13</v>
      </c>
      <c r="AC336" s="13">
        <f t="shared" si="160"/>
        <v>32</v>
      </c>
      <c r="AD336" s="13">
        <f t="shared" si="160"/>
        <v>25</v>
      </c>
      <c r="AE336" s="13">
        <f t="shared" si="160"/>
        <v>18</v>
      </c>
      <c r="AF336" s="13">
        <f t="shared" si="160"/>
        <v>1</v>
      </c>
      <c r="AG336" s="13">
        <f t="shared" si="160"/>
        <v>94</v>
      </c>
      <c r="AH336" s="13">
        <f t="shared" si="160"/>
        <v>287</v>
      </c>
      <c r="AI336" s="3"/>
      <c r="AJ336" s="3"/>
    </row>
    <row r="337" spans="1:36" ht="12.75" customHeight="1">
      <c r="A337" s="33" t="s">
        <v>215</v>
      </c>
      <c r="B337" s="34" t="s">
        <v>4</v>
      </c>
      <c r="C337" s="34" t="s">
        <v>5</v>
      </c>
      <c r="D337" s="34" t="s">
        <v>14</v>
      </c>
      <c r="E337" s="35" t="s">
        <v>101</v>
      </c>
      <c r="F337" s="36">
        <v>790</v>
      </c>
      <c r="G337" s="36">
        <v>13</v>
      </c>
      <c r="H337" s="36">
        <v>12</v>
      </c>
      <c r="I337" s="36">
        <v>14</v>
      </c>
      <c r="J337" s="36">
        <v>10</v>
      </c>
      <c r="K337" s="36">
        <v>17</v>
      </c>
      <c r="L337" s="36">
        <v>68</v>
      </c>
      <c r="M337" s="36">
        <v>29</v>
      </c>
      <c r="N337" s="36">
        <v>87</v>
      </c>
      <c r="O337" s="36">
        <v>29</v>
      </c>
      <c r="P337" s="36">
        <v>74</v>
      </c>
      <c r="Q337" s="36">
        <v>69</v>
      </c>
      <c r="R337" s="36">
        <v>65</v>
      </c>
      <c r="S337" s="36">
        <v>57</v>
      </c>
      <c r="T337" s="36">
        <v>52</v>
      </c>
      <c r="U337" s="36">
        <v>46</v>
      </c>
      <c r="V337" s="36">
        <v>37</v>
      </c>
      <c r="W337" s="36">
        <v>32</v>
      </c>
      <c r="X337" s="36">
        <v>24</v>
      </c>
      <c r="Y337" s="36">
        <v>19</v>
      </c>
      <c r="Z337" s="36">
        <v>15</v>
      </c>
      <c r="AA337" s="36">
        <v>11</v>
      </c>
      <c r="AB337" s="36">
        <v>10</v>
      </c>
      <c r="AC337" s="37">
        <v>23</v>
      </c>
      <c r="AD337" s="37">
        <v>18</v>
      </c>
      <c r="AE337" s="36">
        <v>13</v>
      </c>
      <c r="AF337" s="36">
        <v>1</v>
      </c>
      <c r="AG337" s="36">
        <v>72</v>
      </c>
      <c r="AH337" s="36">
        <v>220</v>
      </c>
      <c r="AI337" s="3"/>
      <c r="AJ337" s="3"/>
    </row>
    <row r="338" spans="1:36" ht="12.75" customHeight="1">
      <c r="A338" s="10"/>
      <c r="B338" s="11"/>
      <c r="C338" s="11"/>
      <c r="D338" s="11"/>
      <c r="E338" s="31" t="s">
        <v>464</v>
      </c>
      <c r="F338" s="78">
        <f>F337</f>
        <v>790</v>
      </c>
      <c r="G338" s="13">
        <f t="shared" ref="G338:AH338" si="161">G337</f>
        <v>13</v>
      </c>
      <c r="H338" s="13">
        <f t="shared" si="161"/>
        <v>12</v>
      </c>
      <c r="I338" s="13">
        <f t="shared" si="161"/>
        <v>14</v>
      </c>
      <c r="J338" s="13">
        <f t="shared" si="161"/>
        <v>10</v>
      </c>
      <c r="K338" s="13">
        <f t="shared" si="161"/>
        <v>17</v>
      </c>
      <c r="L338" s="13">
        <f t="shared" si="161"/>
        <v>68</v>
      </c>
      <c r="M338" s="13">
        <f t="shared" si="161"/>
        <v>29</v>
      </c>
      <c r="N338" s="13">
        <f t="shared" si="161"/>
        <v>87</v>
      </c>
      <c r="O338" s="13">
        <f t="shared" si="161"/>
        <v>29</v>
      </c>
      <c r="P338" s="13">
        <f t="shared" si="161"/>
        <v>74</v>
      </c>
      <c r="Q338" s="13">
        <f t="shared" si="161"/>
        <v>69</v>
      </c>
      <c r="R338" s="13">
        <f t="shared" si="161"/>
        <v>65</v>
      </c>
      <c r="S338" s="13">
        <f t="shared" si="161"/>
        <v>57</v>
      </c>
      <c r="T338" s="13">
        <f t="shared" si="161"/>
        <v>52</v>
      </c>
      <c r="U338" s="13">
        <f t="shared" si="161"/>
        <v>46</v>
      </c>
      <c r="V338" s="13">
        <f t="shared" si="161"/>
        <v>37</v>
      </c>
      <c r="W338" s="13">
        <f t="shared" si="161"/>
        <v>32</v>
      </c>
      <c r="X338" s="13">
        <f t="shared" si="161"/>
        <v>24</v>
      </c>
      <c r="Y338" s="13">
        <f t="shared" si="161"/>
        <v>19</v>
      </c>
      <c r="Z338" s="13">
        <f t="shared" si="161"/>
        <v>15</v>
      </c>
      <c r="AA338" s="13">
        <f t="shared" si="161"/>
        <v>11</v>
      </c>
      <c r="AB338" s="13">
        <f t="shared" si="161"/>
        <v>10</v>
      </c>
      <c r="AC338" s="13">
        <f t="shared" si="161"/>
        <v>23</v>
      </c>
      <c r="AD338" s="13">
        <f t="shared" si="161"/>
        <v>18</v>
      </c>
      <c r="AE338" s="13">
        <f t="shared" si="161"/>
        <v>13</v>
      </c>
      <c r="AF338" s="13">
        <f t="shared" si="161"/>
        <v>1</v>
      </c>
      <c r="AG338" s="13">
        <f t="shared" si="161"/>
        <v>72</v>
      </c>
      <c r="AH338" s="13">
        <f t="shared" si="161"/>
        <v>220</v>
      </c>
      <c r="AI338" s="3"/>
      <c r="AJ338" s="3"/>
    </row>
    <row r="339" spans="1:36" ht="12.75" customHeight="1">
      <c r="A339" s="33" t="s">
        <v>216</v>
      </c>
      <c r="B339" s="34" t="s">
        <v>4</v>
      </c>
      <c r="C339" s="34" t="s">
        <v>5</v>
      </c>
      <c r="D339" s="34" t="s">
        <v>15</v>
      </c>
      <c r="E339" s="35" t="s">
        <v>270</v>
      </c>
      <c r="F339" s="36">
        <v>1584</v>
      </c>
      <c r="G339" s="36">
        <v>27</v>
      </c>
      <c r="H339" s="36">
        <v>28</v>
      </c>
      <c r="I339" s="36">
        <v>26</v>
      </c>
      <c r="J339" s="36">
        <v>30</v>
      </c>
      <c r="K339" s="36">
        <v>24</v>
      </c>
      <c r="L339" s="36">
        <v>136</v>
      </c>
      <c r="M339" s="36">
        <v>56</v>
      </c>
      <c r="N339" s="36">
        <v>176</v>
      </c>
      <c r="O339" s="36">
        <v>60</v>
      </c>
      <c r="P339" s="36">
        <v>147</v>
      </c>
      <c r="Q339" s="36">
        <v>139</v>
      </c>
      <c r="R339" s="36">
        <v>131</v>
      </c>
      <c r="S339" s="36">
        <v>115</v>
      </c>
      <c r="T339" s="36">
        <v>104</v>
      </c>
      <c r="U339" s="36">
        <v>93</v>
      </c>
      <c r="V339" s="36">
        <v>75</v>
      </c>
      <c r="W339" s="36">
        <v>61</v>
      </c>
      <c r="X339" s="36">
        <v>48</v>
      </c>
      <c r="Y339" s="36">
        <v>38</v>
      </c>
      <c r="Z339" s="36">
        <v>29</v>
      </c>
      <c r="AA339" s="36">
        <v>21</v>
      </c>
      <c r="AB339" s="36">
        <v>20</v>
      </c>
      <c r="AC339" s="37">
        <v>47</v>
      </c>
      <c r="AD339" s="37">
        <v>40</v>
      </c>
      <c r="AE339" s="36">
        <v>27</v>
      </c>
      <c r="AF339" s="36">
        <v>2</v>
      </c>
      <c r="AG339" s="36">
        <v>145</v>
      </c>
      <c r="AH339" s="36">
        <v>442</v>
      </c>
      <c r="AI339" s="3"/>
      <c r="AJ339" s="3"/>
    </row>
    <row r="340" spans="1:36" ht="12.75" customHeight="1">
      <c r="A340" s="10"/>
      <c r="B340" s="11"/>
      <c r="C340" s="11"/>
      <c r="D340" s="11"/>
      <c r="E340" s="32" t="s">
        <v>465</v>
      </c>
      <c r="F340" s="78">
        <f>SUM(G340:AB340)</f>
        <v>950.39999999999986</v>
      </c>
      <c r="G340" s="13">
        <f t="shared" ref="G340:AH340" si="162">ROUND(G339*0.6,2)</f>
        <v>16.2</v>
      </c>
      <c r="H340" s="13">
        <f t="shared" si="162"/>
        <v>16.8</v>
      </c>
      <c r="I340" s="13">
        <f t="shared" si="162"/>
        <v>15.6</v>
      </c>
      <c r="J340" s="13">
        <f t="shared" si="162"/>
        <v>18</v>
      </c>
      <c r="K340" s="13">
        <f t="shared" si="162"/>
        <v>14.4</v>
      </c>
      <c r="L340" s="13">
        <f t="shared" si="162"/>
        <v>81.599999999999994</v>
      </c>
      <c r="M340" s="13">
        <f t="shared" si="162"/>
        <v>33.6</v>
      </c>
      <c r="N340" s="13">
        <f t="shared" si="162"/>
        <v>105.6</v>
      </c>
      <c r="O340" s="13">
        <f t="shared" si="162"/>
        <v>36</v>
      </c>
      <c r="P340" s="13">
        <f t="shared" si="162"/>
        <v>88.2</v>
      </c>
      <c r="Q340" s="13">
        <f t="shared" si="162"/>
        <v>83.4</v>
      </c>
      <c r="R340" s="13">
        <f t="shared" si="162"/>
        <v>78.599999999999994</v>
      </c>
      <c r="S340" s="13">
        <f t="shared" si="162"/>
        <v>69</v>
      </c>
      <c r="T340" s="13">
        <f t="shared" si="162"/>
        <v>62.4</v>
      </c>
      <c r="U340" s="13">
        <f t="shared" si="162"/>
        <v>55.8</v>
      </c>
      <c r="V340" s="13">
        <f t="shared" si="162"/>
        <v>45</v>
      </c>
      <c r="W340" s="13">
        <f t="shared" si="162"/>
        <v>36.6</v>
      </c>
      <c r="X340" s="13">
        <f t="shared" si="162"/>
        <v>28.8</v>
      </c>
      <c r="Y340" s="13">
        <f t="shared" si="162"/>
        <v>22.8</v>
      </c>
      <c r="Z340" s="13">
        <f t="shared" si="162"/>
        <v>17.399999999999999</v>
      </c>
      <c r="AA340" s="13">
        <f t="shared" si="162"/>
        <v>12.6</v>
      </c>
      <c r="AB340" s="13">
        <f t="shared" si="162"/>
        <v>12</v>
      </c>
      <c r="AC340" s="13">
        <f t="shared" si="162"/>
        <v>28.2</v>
      </c>
      <c r="AD340" s="13">
        <f t="shared" si="162"/>
        <v>24</v>
      </c>
      <c r="AE340" s="13">
        <f t="shared" si="162"/>
        <v>16.2</v>
      </c>
      <c r="AF340" s="13">
        <f t="shared" si="162"/>
        <v>1.2</v>
      </c>
      <c r="AG340" s="13">
        <f t="shared" si="162"/>
        <v>87</v>
      </c>
      <c r="AH340" s="13">
        <f t="shared" si="162"/>
        <v>265.2</v>
      </c>
      <c r="AI340" s="3"/>
      <c r="AJ340" s="3"/>
    </row>
    <row r="341" spans="1:36" ht="12.75" customHeight="1">
      <c r="A341" s="10"/>
      <c r="B341" s="11"/>
      <c r="C341" s="11"/>
      <c r="D341" s="11"/>
      <c r="E341" s="32" t="s">
        <v>466</v>
      </c>
      <c r="F341" s="78">
        <f>SUM(G341:AB341)</f>
        <v>633.60000000000014</v>
      </c>
      <c r="G341" s="13">
        <f t="shared" ref="G341:AH341" si="163">ROUND(G339*0.4,2)</f>
        <v>10.8</v>
      </c>
      <c r="H341" s="13">
        <f t="shared" si="163"/>
        <v>11.2</v>
      </c>
      <c r="I341" s="13">
        <f t="shared" si="163"/>
        <v>10.4</v>
      </c>
      <c r="J341" s="13">
        <f t="shared" si="163"/>
        <v>12</v>
      </c>
      <c r="K341" s="13">
        <f t="shared" si="163"/>
        <v>9.6</v>
      </c>
      <c r="L341" s="13">
        <f t="shared" si="163"/>
        <v>54.4</v>
      </c>
      <c r="M341" s="13">
        <f t="shared" si="163"/>
        <v>22.4</v>
      </c>
      <c r="N341" s="13">
        <f t="shared" si="163"/>
        <v>70.400000000000006</v>
      </c>
      <c r="O341" s="13">
        <f t="shared" si="163"/>
        <v>24</v>
      </c>
      <c r="P341" s="13">
        <f t="shared" si="163"/>
        <v>58.8</v>
      </c>
      <c r="Q341" s="13">
        <f t="shared" si="163"/>
        <v>55.6</v>
      </c>
      <c r="R341" s="13">
        <f t="shared" si="163"/>
        <v>52.4</v>
      </c>
      <c r="S341" s="13">
        <f t="shared" si="163"/>
        <v>46</v>
      </c>
      <c r="T341" s="13">
        <f t="shared" si="163"/>
        <v>41.6</v>
      </c>
      <c r="U341" s="13">
        <f t="shared" si="163"/>
        <v>37.200000000000003</v>
      </c>
      <c r="V341" s="13">
        <f t="shared" si="163"/>
        <v>30</v>
      </c>
      <c r="W341" s="13">
        <f t="shared" si="163"/>
        <v>24.4</v>
      </c>
      <c r="X341" s="13">
        <f t="shared" si="163"/>
        <v>19.2</v>
      </c>
      <c r="Y341" s="13">
        <f t="shared" si="163"/>
        <v>15.2</v>
      </c>
      <c r="Z341" s="13">
        <f t="shared" si="163"/>
        <v>11.6</v>
      </c>
      <c r="AA341" s="13">
        <f t="shared" si="163"/>
        <v>8.4</v>
      </c>
      <c r="AB341" s="13">
        <f t="shared" si="163"/>
        <v>8</v>
      </c>
      <c r="AC341" s="13">
        <f t="shared" si="163"/>
        <v>18.8</v>
      </c>
      <c r="AD341" s="13">
        <f t="shared" si="163"/>
        <v>16</v>
      </c>
      <c r="AE341" s="13">
        <f t="shared" si="163"/>
        <v>10.8</v>
      </c>
      <c r="AF341" s="13">
        <f t="shared" si="163"/>
        <v>0.8</v>
      </c>
      <c r="AG341" s="13">
        <f t="shared" si="163"/>
        <v>58</v>
      </c>
      <c r="AH341" s="13">
        <f t="shared" si="163"/>
        <v>176.8</v>
      </c>
      <c r="AI341" s="3"/>
      <c r="AJ341" s="3"/>
    </row>
    <row r="342" spans="1:36" ht="12.75" customHeight="1">
      <c r="A342" s="33" t="s">
        <v>217</v>
      </c>
      <c r="B342" s="34" t="s">
        <v>4</v>
      </c>
      <c r="C342" s="34" t="s">
        <v>5</v>
      </c>
      <c r="D342" s="34" t="s">
        <v>16</v>
      </c>
      <c r="E342" s="35" t="s">
        <v>102</v>
      </c>
      <c r="F342" s="36">
        <v>896</v>
      </c>
      <c r="G342" s="36">
        <v>15</v>
      </c>
      <c r="H342" s="36">
        <v>14</v>
      </c>
      <c r="I342" s="36">
        <v>16</v>
      </c>
      <c r="J342" s="36">
        <v>17</v>
      </c>
      <c r="K342" s="36">
        <v>13</v>
      </c>
      <c r="L342" s="36">
        <v>77</v>
      </c>
      <c r="M342" s="36">
        <v>32</v>
      </c>
      <c r="N342" s="36">
        <v>100</v>
      </c>
      <c r="O342" s="36">
        <v>33</v>
      </c>
      <c r="P342" s="36">
        <v>83</v>
      </c>
      <c r="Q342" s="36">
        <v>78</v>
      </c>
      <c r="R342" s="36">
        <v>74</v>
      </c>
      <c r="S342" s="36">
        <v>65</v>
      </c>
      <c r="T342" s="36">
        <v>59</v>
      </c>
      <c r="U342" s="36">
        <v>53</v>
      </c>
      <c r="V342" s="36">
        <v>42</v>
      </c>
      <c r="W342" s="36">
        <v>34</v>
      </c>
      <c r="X342" s="36">
        <v>27</v>
      </c>
      <c r="Y342" s="36">
        <v>21</v>
      </c>
      <c r="Z342" s="36">
        <v>17</v>
      </c>
      <c r="AA342" s="36">
        <v>12</v>
      </c>
      <c r="AB342" s="36">
        <v>14</v>
      </c>
      <c r="AC342" s="37">
        <v>26</v>
      </c>
      <c r="AD342" s="37">
        <v>21</v>
      </c>
      <c r="AE342" s="36">
        <v>15</v>
      </c>
      <c r="AF342" s="36">
        <v>1</v>
      </c>
      <c r="AG342" s="36">
        <v>82</v>
      </c>
      <c r="AH342" s="36">
        <v>250</v>
      </c>
      <c r="AI342" s="3"/>
      <c r="AJ342" s="3"/>
    </row>
    <row r="343" spans="1:36" ht="12.75" customHeight="1">
      <c r="A343" s="10"/>
      <c r="B343" s="11"/>
      <c r="C343" s="11"/>
      <c r="D343" s="11"/>
      <c r="E343" s="31" t="s">
        <v>467</v>
      </c>
      <c r="F343" s="78">
        <f>F342</f>
        <v>896</v>
      </c>
      <c r="G343" s="13">
        <f t="shared" ref="G343:AH343" si="164">G342</f>
        <v>15</v>
      </c>
      <c r="H343" s="13">
        <f t="shared" si="164"/>
        <v>14</v>
      </c>
      <c r="I343" s="13">
        <f t="shared" si="164"/>
        <v>16</v>
      </c>
      <c r="J343" s="13">
        <f t="shared" si="164"/>
        <v>17</v>
      </c>
      <c r="K343" s="13">
        <f t="shared" si="164"/>
        <v>13</v>
      </c>
      <c r="L343" s="13">
        <f t="shared" si="164"/>
        <v>77</v>
      </c>
      <c r="M343" s="13">
        <f t="shared" si="164"/>
        <v>32</v>
      </c>
      <c r="N343" s="13">
        <f t="shared" si="164"/>
        <v>100</v>
      </c>
      <c r="O343" s="13">
        <f t="shared" si="164"/>
        <v>33</v>
      </c>
      <c r="P343" s="13">
        <f t="shared" si="164"/>
        <v>83</v>
      </c>
      <c r="Q343" s="13">
        <f t="shared" si="164"/>
        <v>78</v>
      </c>
      <c r="R343" s="13">
        <f t="shared" si="164"/>
        <v>74</v>
      </c>
      <c r="S343" s="13">
        <f t="shared" si="164"/>
        <v>65</v>
      </c>
      <c r="T343" s="13">
        <f t="shared" si="164"/>
        <v>59</v>
      </c>
      <c r="U343" s="13">
        <f t="shared" si="164"/>
        <v>53</v>
      </c>
      <c r="V343" s="13">
        <f t="shared" si="164"/>
        <v>42</v>
      </c>
      <c r="W343" s="13">
        <f t="shared" si="164"/>
        <v>34</v>
      </c>
      <c r="X343" s="13">
        <f t="shared" si="164"/>
        <v>27</v>
      </c>
      <c r="Y343" s="13">
        <f t="shared" si="164"/>
        <v>21</v>
      </c>
      <c r="Z343" s="13">
        <f t="shared" si="164"/>
        <v>17</v>
      </c>
      <c r="AA343" s="13">
        <f t="shared" si="164"/>
        <v>12</v>
      </c>
      <c r="AB343" s="13">
        <f t="shared" si="164"/>
        <v>14</v>
      </c>
      <c r="AC343" s="13">
        <f t="shared" si="164"/>
        <v>26</v>
      </c>
      <c r="AD343" s="13">
        <f t="shared" si="164"/>
        <v>21</v>
      </c>
      <c r="AE343" s="13">
        <f t="shared" si="164"/>
        <v>15</v>
      </c>
      <c r="AF343" s="13">
        <f t="shared" si="164"/>
        <v>1</v>
      </c>
      <c r="AG343" s="13">
        <f t="shared" si="164"/>
        <v>82</v>
      </c>
      <c r="AH343" s="13">
        <f t="shared" si="164"/>
        <v>250</v>
      </c>
      <c r="AI343" s="3"/>
      <c r="AJ343" s="3"/>
    </row>
    <row r="344" spans="1:36" ht="12.75" customHeight="1">
      <c r="A344" s="33" t="s">
        <v>218</v>
      </c>
      <c r="B344" s="34" t="s">
        <v>4</v>
      </c>
      <c r="C344" s="34" t="s">
        <v>5</v>
      </c>
      <c r="D344" s="34" t="s">
        <v>17</v>
      </c>
      <c r="E344" s="35" t="s">
        <v>103</v>
      </c>
      <c r="F344" s="36">
        <v>752</v>
      </c>
      <c r="G344" s="36">
        <v>13</v>
      </c>
      <c r="H344" s="36">
        <v>14</v>
      </c>
      <c r="I344" s="36">
        <v>12</v>
      </c>
      <c r="J344" s="36">
        <v>16</v>
      </c>
      <c r="K344" s="36">
        <v>10</v>
      </c>
      <c r="L344" s="36">
        <v>65</v>
      </c>
      <c r="M344" s="36">
        <v>26</v>
      </c>
      <c r="N344" s="36">
        <v>84</v>
      </c>
      <c r="O344" s="36">
        <v>29</v>
      </c>
      <c r="P344" s="36">
        <v>70</v>
      </c>
      <c r="Q344" s="36">
        <v>66</v>
      </c>
      <c r="R344" s="36">
        <v>62</v>
      </c>
      <c r="S344" s="36">
        <v>54</v>
      </c>
      <c r="T344" s="36">
        <v>49</v>
      </c>
      <c r="U344" s="36">
        <v>44</v>
      </c>
      <c r="V344" s="36">
        <v>36</v>
      </c>
      <c r="W344" s="36">
        <v>29</v>
      </c>
      <c r="X344" s="36">
        <v>23</v>
      </c>
      <c r="Y344" s="36">
        <v>18</v>
      </c>
      <c r="Z344" s="36">
        <v>13</v>
      </c>
      <c r="AA344" s="36">
        <v>10</v>
      </c>
      <c r="AB344" s="36">
        <v>9</v>
      </c>
      <c r="AC344" s="37">
        <v>23</v>
      </c>
      <c r="AD344" s="37">
        <v>18</v>
      </c>
      <c r="AE344" s="36">
        <v>13</v>
      </c>
      <c r="AF344" s="36">
        <v>1</v>
      </c>
      <c r="AG344" s="36">
        <v>69</v>
      </c>
      <c r="AH344" s="36">
        <v>210</v>
      </c>
      <c r="AI344" s="3"/>
      <c r="AJ344" s="3"/>
    </row>
    <row r="345" spans="1:36" ht="12.75" customHeight="1">
      <c r="A345" s="10"/>
      <c r="B345" s="11"/>
      <c r="C345" s="11"/>
      <c r="D345" s="11"/>
      <c r="E345" s="31" t="s">
        <v>468</v>
      </c>
      <c r="F345" s="78">
        <f>F344</f>
        <v>752</v>
      </c>
      <c r="G345" s="13">
        <f t="shared" ref="G345:AH345" si="165">G344</f>
        <v>13</v>
      </c>
      <c r="H345" s="13">
        <f t="shared" si="165"/>
        <v>14</v>
      </c>
      <c r="I345" s="13">
        <f t="shared" si="165"/>
        <v>12</v>
      </c>
      <c r="J345" s="13">
        <f t="shared" si="165"/>
        <v>16</v>
      </c>
      <c r="K345" s="13">
        <f t="shared" si="165"/>
        <v>10</v>
      </c>
      <c r="L345" s="13">
        <f t="shared" si="165"/>
        <v>65</v>
      </c>
      <c r="M345" s="13">
        <f t="shared" si="165"/>
        <v>26</v>
      </c>
      <c r="N345" s="13">
        <f t="shared" si="165"/>
        <v>84</v>
      </c>
      <c r="O345" s="13">
        <f t="shared" si="165"/>
        <v>29</v>
      </c>
      <c r="P345" s="13">
        <f t="shared" si="165"/>
        <v>70</v>
      </c>
      <c r="Q345" s="13">
        <f t="shared" si="165"/>
        <v>66</v>
      </c>
      <c r="R345" s="13">
        <f t="shared" si="165"/>
        <v>62</v>
      </c>
      <c r="S345" s="13">
        <f t="shared" si="165"/>
        <v>54</v>
      </c>
      <c r="T345" s="13">
        <f t="shared" si="165"/>
        <v>49</v>
      </c>
      <c r="U345" s="13">
        <f t="shared" si="165"/>
        <v>44</v>
      </c>
      <c r="V345" s="13">
        <f t="shared" si="165"/>
        <v>36</v>
      </c>
      <c r="W345" s="13">
        <f t="shared" si="165"/>
        <v>29</v>
      </c>
      <c r="X345" s="13">
        <f t="shared" si="165"/>
        <v>23</v>
      </c>
      <c r="Y345" s="13">
        <f t="shared" si="165"/>
        <v>18</v>
      </c>
      <c r="Z345" s="13">
        <f t="shared" si="165"/>
        <v>13</v>
      </c>
      <c r="AA345" s="13">
        <f t="shared" si="165"/>
        <v>10</v>
      </c>
      <c r="AB345" s="13">
        <f t="shared" si="165"/>
        <v>9</v>
      </c>
      <c r="AC345" s="13">
        <f t="shared" si="165"/>
        <v>23</v>
      </c>
      <c r="AD345" s="13">
        <f t="shared" si="165"/>
        <v>18</v>
      </c>
      <c r="AE345" s="13">
        <f t="shared" si="165"/>
        <v>13</v>
      </c>
      <c r="AF345" s="13">
        <f t="shared" si="165"/>
        <v>1</v>
      </c>
      <c r="AG345" s="13">
        <f t="shared" si="165"/>
        <v>69</v>
      </c>
      <c r="AH345" s="13">
        <f t="shared" si="165"/>
        <v>210</v>
      </c>
      <c r="AI345" s="3"/>
      <c r="AJ345" s="3"/>
    </row>
    <row r="346" spans="1:36" ht="12.75" customHeight="1">
      <c r="A346" s="33" t="s">
        <v>219</v>
      </c>
      <c r="B346" s="34" t="s">
        <v>4</v>
      </c>
      <c r="C346" s="34" t="s">
        <v>5</v>
      </c>
      <c r="D346" s="34" t="s">
        <v>18</v>
      </c>
      <c r="E346" s="35" t="s">
        <v>104</v>
      </c>
      <c r="F346" s="36">
        <v>2035</v>
      </c>
      <c r="G346" s="36">
        <v>35</v>
      </c>
      <c r="H346" s="36">
        <v>33</v>
      </c>
      <c r="I346" s="36">
        <v>34</v>
      </c>
      <c r="J346" s="36">
        <v>37</v>
      </c>
      <c r="K346" s="36">
        <v>32</v>
      </c>
      <c r="L346" s="36">
        <v>175</v>
      </c>
      <c r="M346" s="36">
        <v>72</v>
      </c>
      <c r="N346" s="36">
        <v>226</v>
      </c>
      <c r="O346" s="36">
        <v>77</v>
      </c>
      <c r="P346" s="36">
        <v>189</v>
      </c>
      <c r="Q346" s="36">
        <v>178</v>
      </c>
      <c r="R346" s="36">
        <v>169</v>
      </c>
      <c r="S346" s="36">
        <v>147</v>
      </c>
      <c r="T346" s="36">
        <v>134</v>
      </c>
      <c r="U346" s="36">
        <v>119</v>
      </c>
      <c r="V346" s="36">
        <v>97</v>
      </c>
      <c r="W346" s="36">
        <v>78</v>
      </c>
      <c r="X346" s="36">
        <v>62</v>
      </c>
      <c r="Y346" s="36">
        <v>48</v>
      </c>
      <c r="Z346" s="36">
        <v>41</v>
      </c>
      <c r="AA346" s="36">
        <v>27</v>
      </c>
      <c r="AB346" s="36">
        <v>25</v>
      </c>
      <c r="AC346" s="37">
        <v>62</v>
      </c>
      <c r="AD346" s="37">
        <v>51</v>
      </c>
      <c r="AE346" s="36">
        <v>36</v>
      </c>
      <c r="AF346" s="36">
        <v>3</v>
      </c>
      <c r="AG346" s="36">
        <v>186</v>
      </c>
      <c r="AH346" s="36">
        <v>568</v>
      </c>
      <c r="AI346" s="3"/>
      <c r="AJ346" s="3"/>
    </row>
    <row r="347" spans="1:36" ht="12.75" customHeight="1">
      <c r="A347" s="10"/>
      <c r="B347" s="11"/>
      <c r="C347" s="11"/>
      <c r="D347" s="11"/>
      <c r="E347" s="32" t="s">
        <v>469</v>
      </c>
      <c r="F347" s="78">
        <f>SUM(G347:AB347)</f>
        <v>793.64999999999986</v>
      </c>
      <c r="G347" s="13">
        <f t="shared" ref="G347:AH347" si="166">ROUND(G346*0.39,2)</f>
        <v>13.65</v>
      </c>
      <c r="H347" s="13">
        <f t="shared" si="166"/>
        <v>12.87</v>
      </c>
      <c r="I347" s="13">
        <f t="shared" si="166"/>
        <v>13.26</v>
      </c>
      <c r="J347" s="13">
        <f t="shared" si="166"/>
        <v>14.43</v>
      </c>
      <c r="K347" s="13">
        <f t="shared" si="166"/>
        <v>12.48</v>
      </c>
      <c r="L347" s="13">
        <f t="shared" si="166"/>
        <v>68.25</v>
      </c>
      <c r="M347" s="13">
        <f t="shared" si="166"/>
        <v>28.08</v>
      </c>
      <c r="N347" s="13">
        <f t="shared" si="166"/>
        <v>88.14</v>
      </c>
      <c r="O347" s="13">
        <f t="shared" si="166"/>
        <v>30.03</v>
      </c>
      <c r="P347" s="13">
        <f t="shared" si="166"/>
        <v>73.709999999999994</v>
      </c>
      <c r="Q347" s="13">
        <f t="shared" si="166"/>
        <v>69.42</v>
      </c>
      <c r="R347" s="13">
        <f t="shared" si="166"/>
        <v>65.91</v>
      </c>
      <c r="S347" s="13">
        <f t="shared" si="166"/>
        <v>57.33</v>
      </c>
      <c r="T347" s="13">
        <f t="shared" si="166"/>
        <v>52.26</v>
      </c>
      <c r="U347" s="13">
        <f t="shared" si="166"/>
        <v>46.41</v>
      </c>
      <c r="V347" s="13">
        <f t="shared" si="166"/>
        <v>37.83</v>
      </c>
      <c r="W347" s="13">
        <f t="shared" si="166"/>
        <v>30.42</v>
      </c>
      <c r="X347" s="13">
        <f t="shared" si="166"/>
        <v>24.18</v>
      </c>
      <c r="Y347" s="13">
        <f t="shared" si="166"/>
        <v>18.72</v>
      </c>
      <c r="Z347" s="13">
        <f t="shared" si="166"/>
        <v>15.99</v>
      </c>
      <c r="AA347" s="13">
        <f t="shared" si="166"/>
        <v>10.53</v>
      </c>
      <c r="AB347" s="13">
        <f t="shared" si="166"/>
        <v>9.75</v>
      </c>
      <c r="AC347" s="13">
        <f t="shared" si="166"/>
        <v>24.18</v>
      </c>
      <c r="AD347" s="13">
        <f t="shared" si="166"/>
        <v>19.89</v>
      </c>
      <c r="AE347" s="13">
        <f t="shared" si="166"/>
        <v>14.04</v>
      </c>
      <c r="AF347" s="13">
        <f t="shared" si="166"/>
        <v>1.17</v>
      </c>
      <c r="AG347" s="13">
        <f t="shared" si="166"/>
        <v>72.540000000000006</v>
      </c>
      <c r="AH347" s="13">
        <f t="shared" si="166"/>
        <v>221.52</v>
      </c>
      <c r="AI347" s="3"/>
      <c r="AJ347" s="3"/>
    </row>
    <row r="348" spans="1:36" ht="12.75" customHeight="1">
      <c r="A348" s="10"/>
      <c r="B348" s="11"/>
      <c r="C348" s="11"/>
      <c r="D348" s="11"/>
      <c r="E348" s="32" t="s">
        <v>470</v>
      </c>
      <c r="F348" s="78">
        <f>SUM(G348:AB348)</f>
        <v>752.95</v>
      </c>
      <c r="G348" s="13">
        <f t="shared" ref="G348:AH348" si="167">ROUND(G346*0.37,2)</f>
        <v>12.95</v>
      </c>
      <c r="H348" s="13">
        <f t="shared" si="167"/>
        <v>12.21</v>
      </c>
      <c r="I348" s="13">
        <f t="shared" si="167"/>
        <v>12.58</v>
      </c>
      <c r="J348" s="13">
        <f t="shared" si="167"/>
        <v>13.69</v>
      </c>
      <c r="K348" s="13">
        <f t="shared" si="167"/>
        <v>11.84</v>
      </c>
      <c r="L348" s="13">
        <f t="shared" si="167"/>
        <v>64.75</v>
      </c>
      <c r="M348" s="13">
        <f t="shared" si="167"/>
        <v>26.64</v>
      </c>
      <c r="N348" s="13">
        <f t="shared" si="167"/>
        <v>83.62</v>
      </c>
      <c r="O348" s="13">
        <f t="shared" si="167"/>
        <v>28.49</v>
      </c>
      <c r="P348" s="13">
        <f t="shared" si="167"/>
        <v>69.930000000000007</v>
      </c>
      <c r="Q348" s="13">
        <f t="shared" si="167"/>
        <v>65.86</v>
      </c>
      <c r="R348" s="13">
        <f t="shared" si="167"/>
        <v>62.53</v>
      </c>
      <c r="S348" s="13">
        <f t="shared" si="167"/>
        <v>54.39</v>
      </c>
      <c r="T348" s="13">
        <f t="shared" si="167"/>
        <v>49.58</v>
      </c>
      <c r="U348" s="13">
        <f t="shared" si="167"/>
        <v>44.03</v>
      </c>
      <c r="V348" s="13">
        <f t="shared" si="167"/>
        <v>35.89</v>
      </c>
      <c r="W348" s="13">
        <f t="shared" si="167"/>
        <v>28.86</v>
      </c>
      <c r="X348" s="13">
        <f t="shared" si="167"/>
        <v>22.94</v>
      </c>
      <c r="Y348" s="13">
        <f t="shared" si="167"/>
        <v>17.760000000000002</v>
      </c>
      <c r="Z348" s="13">
        <f t="shared" si="167"/>
        <v>15.17</v>
      </c>
      <c r="AA348" s="13">
        <f t="shared" si="167"/>
        <v>9.99</v>
      </c>
      <c r="AB348" s="13">
        <f t="shared" si="167"/>
        <v>9.25</v>
      </c>
      <c r="AC348" s="13">
        <f t="shared" si="167"/>
        <v>22.94</v>
      </c>
      <c r="AD348" s="13">
        <f t="shared" si="167"/>
        <v>18.87</v>
      </c>
      <c r="AE348" s="13">
        <f t="shared" si="167"/>
        <v>13.32</v>
      </c>
      <c r="AF348" s="13">
        <f t="shared" si="167"/>
        <v>1.1100000000000001</v>
      </c>
      <c r="AG348" s="13">
        <f t="shared" si="167"/>
        <v>68.819999999999993</v>
      </c>
      <c r="AH348" s="13">
        <f t="shared" si="167"/>
        <v>210.16</v>
      </c>
      <c r="AI348" s="3"/>
      <c r="AJ348" s="3"/>
    </row>
    <row r="349" spans="1:36" ht="12.75" customHeight="1">
      <c r="A349" s="10"/>
      <c r="B349" s="11"/>
      <c r="C349" s="11"/>
      <c r="D349" s="11"/>
      <c r="E349" s="32" t="s">
        <v>471</v>
      </c>
      <c r="F349" s="78">
        <f>SUM(G349:AB349)</f>
        <v>488.40000000000003</v>
      </c>
      <c r="G349" s="13">
        <f t="shared" ref="G349:AH349" si="168">ROUND(G346*0.24,2)</f>
        <v>8.4</v>
      </c>
      <c r="H349" s="13">
        <f t="shared" si="168"/>
        <v>7.92</v>
      </c>
      <c r="I349" s="13">
        <f t="shared" si="168"/>
        <v>8.16</v>
      </c>
      <c r="J349" s="13">
        <f t="shared" si="168"/>
        <v>8.8800000000000008</v>
      </c>
      <c r="K349" s="13">
        <f t="shared" si="168"/>
        <v>7.68</v>
      </c>
      <c r="L349" s="13">
        <f t="shared" si="168"/>
        <v>42</v>
      </c>
      <c r="M349" s="13">
        <f t="shared" si="168"/>
        <v>17.28</v>
      </c>
      <c r="N349" s="13">
        <f t="shared" si="168"/>
        <v>54.24</v>
      </c>
      <c r="O349" s="13">
        <f t="shared" si="168"/>
        <v>18.48</v>
      </c>
      <c r="P349" s="13">
        <f t="shared" si="168"/>
        <v>45.36</v>
      </c>
      <c r="Q349" s="13">
        <f t="shared" si="168"/>
        <v>42.72</v>
      </c>
      <c r="R349" s="13">
        <f t="shared" si="168"/>
        <v>40.56</v>
      </c>
      <c r="S349" s="13">
        <f t="shared" si="168"/>
        <v>35.28</v>
      </c>
      <c r="T349" s="13">
        <f t="shared" si="168"/>
        <v>32.159999999999997</v>
      </c>
      <c r="U349" s="13">
        <f t="shared" si="168"/>
        <v>28.56</v>
      </c>
      <c r="V349" s="13">
        <f t="shared" si="168"/>
        <v>23.28</v>
      </c>
      <c r="W349" s="13">
        <f t="shared" si="168"/>
        <v>18.72</v>
      </c>
      <c r="X349" s="13">
        <f t="shared" si="168"/>
        <v>14.88</v>
      </c>
      <c r="Y349" s="13">
        <f t="shared" si="168"/>
        <v>11.52</v>
      </c>
      <c r="Z349" s="13">
        <f t="shared" si="168"/>
        <v>9.84</v>
      </c>
      <c r="AA349" s="13">
        <f t="shared" si="168"/>
        <v>6.48</v>
      </c>
      <c r="AB349" s="13">
        <f t="shared" si="168"/>
        <v>6</v>
      </c>
      <c r="AC349" s="13">
        <f t="shared" si="168"/>
        <v>14.88</v>
      </c>
      <c r="AD349" s="13">
        <f t="shared" si="168"/>
        <v>12.24</v>
      </c>
      <c r="AE349" s="13">
        <f t="shared" si="168"/>
        <v>8.64</v>
      </c>
      <c r="AF349" s="13">
        <f t="shared" si="168"/>
        <v>0.72</v>
      </c>
      <c r="AG349" s="13">
        <f t="shared" si="168"/>
        <v>44.64</v>
      </c>
      <c r="AH349" s="13">
        <f t="shared" si="168"/>
        <v>136.32</v>
      </c>
      <c r="AI349" s="3"/>
      <c r="AJ349" s="3"/>
    </row>
    <row r="350" spans="1:36" ht="12.75" customHeight="1">
      <c r="A350" s="33" t="s">
        <v>220</v>
      </c>
      <c r="B350" s="34" t="s">
        <v>4</v>
      </c>
      <c r="C350" s="34" t="s">
        <v>5</v>
      </c>
      <c r="D350" s="34" t="s">
        <v>19</v>
      </c>
      <c r="E350" s="35" t="s">
        <v>105</v>
      </c>
      <c r="F350" s="36">
        <v>994</v>
      </c>
      <c r="G350" s="36">
        <v>17</v>
      </c>
      <c r="H350" s="36">
        <v>18</v>
      </c>
      <c r="I350" s="36">
        <v>16</v>
      </c>
      <c r="J350" s="36">
        <v>14</v>
      </c>
      <c r="K350" s="36">
        <v>20</v>
      </c>
      <c r="L350" s="36">
        <v>85</v>
      </c>
      <c r="M350" s="36">
        <v>36</v>
      </c>
      <c r="N350" s="36">
        <v>111</v>
      </c>
      <c r="O350" s="36">
        <v>37</v>
      </c>
      <c r="P350" s="36">
        <v>93</v>
      </c>
      <c r="Q350" s="36">
        <v>87</v>
      </c>
      <c r="R350" s="36">
        <v>82</v>
      </c>
      <c r="S350" s="36">
        <v>72</v>
      </c>
      <c r="T350" s="36">
        <v>65</v>
      </c>
      <c r="U350" s="36">
        <v>58</v>
      </c>
      <c r="V350" s="36">
        <v>47</v>
      </c>
      <c r="W350" s="36">
        <v>38</v>
      </c>
      <c r="X350" s="36">
        <v>30</v>
      </c>
      <c r="Y350" s="36">
        <v>24</v>
      </c>
      <c r="Z350" s="36">
        <v>18</v>
      </c>
      <c r="AA350" s="36">
        <v>14</v>
      </c>
      <c r="AB350" s="36">
        <v>12</v>
      </c>
      <c r="AC350" s="37">
        <v>30</v>
      </c>
      <c r="AD350" s="37">
        <v>25</v>
      </c>
      <c r="AE350" s="36">
        <v>17</v>
      </c>
      <c r="AF350" s="36">
        <v>1</v>
      </c>
      <c r="AG350" s="36">
        <v>91</v>
      </c>
      <c r="AH350" s="36">
        <v>277</v>
      </c>
      <c r="AI350" s="3"/>
      <c r="AJ350" s="3"/>
    </row>
    <row r="351" spans="1:36" ht="12.75" customHeight="1">
      <c r="A351" s="10"/>
      <c r="B351" s="11"/>
      <c r="C351" s="11"/>
      <c r="D351" s="11"/>
      <c r="E351" s="31" t="s">
        <v>472</v>
      </c>
      <c r="F351" s="78">
        <f>F350</f>
        <v>994</v>
      </c>
      <c r="G351" s="13">
        <f t="shared" ref="G351:AH351" si="169">G350</f>
        <v>17</v>
      </c>
      <c r="H351" s="13">
        <f t="shared" si="169"/>
        <v>18</v>
      </c>
      <c r="I351" s="13">
        <f t="shared" si="169"/>
        <v>16</v>
      </c>
      <c r="J351" s="13">
        <f t="shared" si="169"/>
        <v>14</v>
      </c>
      <c r="K351" s="13">
        <f t="shared" si="169"/>
        <v>20</v>
      </c>
      <c r="L351" s="13">
        <f t="shared" si="169"/>
        <v>85</v>
      </c>
      <c r="M351" s="13">
        <f t="shared" si="169"/>
        <v>36</v>
      </c>
      <c r="N351" s="13">
        <f t="shared" si="169"/>
        <v>111</v>
      </c>
      <c r="O351" s="13">
        <f t="shared" si="169"/>
        <v>37</v>
      </c>
      <c r="P351" s="13">
        <f t="shared" si="169"/>
        <v>93</v>
      </c>
      <c r="Q351" s="13">
        <f t="shared" si="169"/>
        <v>87</v>
      </c>
      <c r="R351" s="13">
        <f t="shared" si="169"/>
        <v>82</v>
      </c>
      <c r="S351" s="13">
        <f t="shared" si="169"/>
        <v>72</v>
      </c>
      <c r="T351" s="13">
        <f t="shared" si="169"/>
        <v>65</v>
      </c>
      <c r="U351" s="13">
        <f t="shared" si="169"/>
        <v>58</v>
      </c>
      <c r="V351" s="13">
        <f t="shared" si="169"/>
        <v>47</v>
      </c>
      <c r="W351" s="13">
        <f t="shared" si="169"/>
        <v>38</v>
      </c>
      <c r="X351" s="13">
        <f t="shared" si="169"/>
        <v>30</v>
      </c>
      <c r="Y351" s="13">
        <f t="shared" si="169"/>
        <v>24</v>
      </c>
      <c r="Z351" s="13">
        <f t="shared" si="169"/>
        <v>18</v>
      </c>
      <c r="AA351" s="13">
        <f t="shared" si="169"/>
        <v>14</v>
      </c>
      <c r="AB351" s="13">
        <f t="shared" si="169"/>
        <v>12</v>
      </c>
      <c r="AC351" s="13">
        <f t="shared" si="169"/>
        <v>30</v>
      </c>
      <c r="AD351" s="13">
        <f t="shared" si="169"/>
        <v>25</v>
      </c>
      <c r="AE351" s="13">
        <f t="shared" si="169"/>
        <v>17</v>
      </c>
      <c r="AF351" s="13">
        <f t="shared" si="169"/>
        <v>1</v>
      </c>
      <c r="AG351" s="13">
        <f t="shared" si="169"/>
        <v>91</v>
      </c>
      <c r="AH351" s="13">
        <f t="shared" si="169"/>
        <v>277</v>
      </c>
      <c r="AI351" s="3"/>
      <c r="AJ351" s="3"/>
    </row>
    <row r="352" spans="1:36" ht="12.75" customHeight="1">
      <c r="A352" s="33" t="s">
        <v>221</v>
      </c>
      <c r="B352" s="34" t="s">
        <v>4</v>
      </c>
      <c r="C352" s="34" t="s">
        <v>5</v>
      </c>
      <c r="D352" s="34" t="s">
        <v>20</v>
      </c>
      <c r="E352" s="35" t="s">
        <v>106</v>
      </c>
      <c r="F352" s="36">
        <v>2597</v>
      </c>
      <c r="G352" s="36">
        <v>44</v>
      </c>
      <c r="H352" s="36">
        <v>43</v>
      </c>
      <c r="I352" s="36">
        <v>46</v>
      </c>
      <c r="J352" s="36">
        <v>41</v>
      </c>
      <c r="K352" s="36">
        <v>47</v>
      </c>
      <c r="L352" s="36">
        <v>223</v>
      </c>
      <c r="M352" s="36">
        <v>93</v>
      </c>
      <c r="N352" s="36">
        <v>288</v>
      </c>
      <c r="O352" s="36">
        <v>98</v>
      </c>
      <c r="P352" s="36">
        <v>242</v>
      </c>
      <c r="Q352" s="36">
        <v>227</v>
      </c>
      <c r="R352" s="36">
        <v>215</v>
      </c>
      <c r="S352" s="36">
        <v>188</v>
      </c>
      <c r="T352" s="36">
        <v>171</v>
      </c>
      <c r="U352" s="36">
        <v>152</v>
      </c>
      <c r="V352" s="36">
        <v>123</v>
      </c>
      <c r="W352" s="36">
        <v>100</v>
      </c>
      <c r="X352" s="36">
        <v>79</v>
      </c>
      <c r="Y352" s="36">
        <v>62</v>
      </c>
      <c r="Z352" s="36">
        <v>48</v>
      </c>
      <c r="AA352" s="36">
        <v>35</v>
      </c>
      <c r="AB352" s="36">
        <v>32</v>
      </c>
      <c r="AC352" s="37">
        <v>78</v>
      </c>
      <c r="AD352" s="37">
        <v>63</v>
      </c>
      <c r="AE352" s="36">
        <v>45</v>
      </c>
      <c r="AF352" s="36">
        <v>3</v>
      </c>
      <c r="AG352" s="36">
        <v>237</v>
      </c>
      <c r="AH352" s="36">
        <v>725</v>
      </c>
      <c r="AI352" s="3"/>
      <c r="AJ352" s="3"/>
    </row>
    <row r="353" spans="1:36" ht="12.75" customHeight="1">
      <c r="A353" s="10"/>
      <c r="B353" s="11"/>
      <c r="C353" s="11"/>
      <c r="D353" s="11"/>
      <c r="E353" s="32" t="s">
        <v>473</v>
      </c>
      <c r="F353" s="78">
        <f>SUM(G353:AB353)</f>
        <v>1402.3800000000003</v>
      </c>
      <c r="G353" s="13">
        <f t="shared" ref="G353:AH353" si="170">ROUND(G352*0.54,2)</f>
        <v>23.76</v>
      </c>
      <c r="H353" s="13">
        <f t="shared" si="170"/>
        <v>23.22</v>
      </c>
      <c r="I353" s="13">
        <f t="shared" si="170"/>
        <v>24.84</v>
      </c>
      <c r="J353" s="13">
        <f t="shared" si="170"/>
        <v>22.14</v>
      </c>
      <c r="K353" s="13">
        <f t="shared" si="170"/>
        <v>25.38</v>
      </c>
      <c r="L353" s="13">
        <f t="shared" si="170"/>
        <v>120.42</v>
      </c>
      <c r="M353" s="13">
        <f t="shared" si="170"/>
        <v>50.22</v>
      </c>
      <c r="N353" s="13">
        <f t="shared" si="170"/>
        <v>155.52000000000001</v>
      </c>
      <c r="O353" s="13">
        <f t="shared" si="170"/>
        <v>52.92</v>
      </c>
      <c r="P353" s="13">
        <f t="shared" si="170"/>
        <v>130.68</v>
      </c>
      <c r="Q353" s="13">
        <f t="shared" si="170"/>
        <v>122.58</v>
      </c>
      <c r="R353" s="13">
        <f t="shared" si="170"/>
        <v>116.1</v>
      </c>
      <c r="S353" s="13">
        <f t="shared" si="170"/>
        <v>101.52</v>
      </c>
      <c r="T353" s="13">
        <f t="shared" si="170"/>
        <v>92.34</v>
      </c>
      <c r="U353" s="13">
        <f t="shared" si="170"/>
        <v>82.08</v>
      </c>
      <c r="V353" s="13">
        <f t="shared" si="170"/>
        <v>66.42</v>
      </c>
      <c r="W353" s="13">
        <f t="shared" si="170"/>
        <v>54</v>
      </c>
      <c r="X353" s="13">
        <f t="shared" si="170"/>
        <v>42.66</v>
      </c>
      <c r="Y353" s="13">
        <f t="shared" si="170"/>
        <v>33.479999999999997</v>
      </c>
      <c r="Z353" s="13">
        <f t="shared" si="170"/>
        <v>25.92</v>
      </c>
      <c r="AA353" s="13">
        <f t="shared" si="170"/>
        <v>18.899999999999999</v>
      </c>
      <c r="AB353" s="13">
        <f t="shared" si="170"/>
        <v>17.28</v>
      </c>
      <c r="AC353" s="13">
        <f t="shared" si="170"/>
        <v>42.12</v>
      </c>
      <c r="AD353" s="13">
        <f t="shared" si="170"/>
        <v>34.020000000000003</v>
      </c>
      <c r="AE353" s="13">
        <f t="shared" si="170"/>
        <v>24.3</v>
      </c>
      <c r="AF353" s="13">
        <f t="shared" si="170"/>
        <v>1.62</v>
      </c>
      <c r="AG353" s="13">
        <f t="shared" si="170"/>
        <v>127.98</v>
      </c>
      <c r="AH353" s="13">
        <f t="shared" si="170"/>
        <v>391.5</v>
      </c>
      <c r="AI353" s="3"/>
      <c r="AJ353" s="3"/>
    </row>
    <row r="354" spans="1:36" ht="12.75" customHeight="1">
      <c r="A354" s="10"/>
      <c r="B354" s="11"/>
      <c r="C354" s="11"/>
      <c r="D354" s="11"/>
      <c r="E354" s="32" t="s">
        <v>474</v>
      </c>
      <c r="F354" s="78">
        <f>SUM(G354:AB354)</f>
        <v>1195</v>
      </c>
      <c r="G354" s="13">
        <f t="shared" ref="G354:AH354" si="171">ROUND(G352*0.46,0)</f>
        <v>20</v>
      </c>
      <c r="H354" s="13">
        <f t="shared" si="171"/>
        <v>20</v>
      </c>
      <c r="I354" s="13">
        <f t="shared" si="171"/>
        <v>21</v>
      </c>
      <c r="J354" s="13">
        <f t="shared" si="171"/>
        <v>19</v>
      </c>
      <c r="K354" s="13">
        <f t="shared" si="171"/>
        <v>22</v>
      </c>
      <c r="L354" s="13">
        <f t="shared" si="171"/>
        <v>103</v>
      </c>
      <c r="M354" s="13">
        <f t="shared" si="171"/>
        <v>43</v>
      </c>
      <c r="N354" s="13">
        <f t="shared" si="171"/>
        <v>132</v>
      </c>
      <c r="O354" s="13">
        <f t="shared" si="171"/>
        <v>45</v>
      </c>
      <c r="P354" s="13">
        <f t="shared" si="171"/>
        <v>111</v>
      </c>
      <c r="Q354" s="13">
        <f t="shared" si="171"/>
        <v>104</v>
      </c>
      <c r="R354" s="13">
        <f t="shared" si="171"/>
        <v>99</v>
      </c>
      <c r="S354" s="13">
        <f t="shared" si="171"/>
        <v>86</v>
      </c>
      <c r="T354" s="13">
        <f t="shared" si="171"/>
        <v>79</v>
      </c>
      <c r="U354" s="13">
        <f t="shared" si="171"/>
        <v>70</v>
      </c>
      <c r="V354" s="13">
        <f t="shared" si="171"/>
        <v>57</v>
      </c>
      <c r="W354" s="13">
        <f t="shared" si="171"/>
        <v>46</v>
      </c>
      <c r="X354" s="13">
        <f t="shared" si="171"/>
        <v>36</v>
      </c>
      <c r="Y354" s="13">
        <f t="shared" si="171"/>
        <v>29</v>
      </c>
      <c r="Z354" s="13">
        <f t="shared" si="171"/>
        <v>22</v>
      </c>
      <c r="AA354" s="13">
        <f t="shared" si="171"/>
        <v>16</v>
      </c>
      <c r="AB354" s="13">
        <f t="shared" si="171"/>
        <v>15</v>
      </c>
      <c r="AC354" s="13">
        <f t="shared" si="171"/>
        <v>36</v>
      </c>
      <c r="AD354" s="13">
        <f t="shared" si="171"/>
        <v>29</v>
      </c>
      <c r="AE354" s="13">
        <f t="shared" si="171"/>
        <v>21</v>
      </c>
      <c r="AF354" s="13">
        <f t="shared" si="171"/>
        <v>1</v>
      </c>
      <c r="AG354" s="13">
        <f t="shared" si="171"/>
        <v>109</v>
      </c>
      <c r="AH354" s="13">
        <f t="shared" si="171"/>
        <v>334</v>
      </c>
      <c r="AI354" s="3"/>
      <c r="AJ354" s="3"/>
    </row>
    <row r="355" spans="1:36" ht="12.75" customHeight="1">
      <c r="A355" s="33" t="s">
        <v>222</v>
      </c>
      <c r="B355" s="34" t="s">
        <v>4</v>
      </c>
      <c r="C355" s="34" t="s">
        <v>5</v>
      </c>
      <c r="D355" s="34" t="s">
        <v>21</v>
      </c>
      <c r="E355" s="35" t="s">
        <v>107</v>
      </c>
      <c r="F355" s="36">
        <v>44168</v>
      </c>
      <c r="G355" s="36">
        <v>752</v>
      </c>
      <c r="H355" s="36">
        <v>749</v>
      </c>
      <c r="I355" s="36">
        <v>750</v>
      </c>
      <c r="J355" s="36">
        <v>752</v>
      </c>
      <c r="K355" s="36">
        <v>748</v>
      </c>
      <c r="L355" s="36">
        <v>3797</v>
      </c>
      <c r="M355" s="36">
        <v>1571</v>
      </c>
      <c r="N355" s="36">
        <v>4905</v>
      </c>
      <c r="O355" s="36">
        <v>1671</v>
      </c>
      <c r="P355" s="36">
        <v>4113</v>
      </c>
      <c r="Q355" s="36">
        <v>3864</v>
      </c>
      <c r="R355" s="36">
        <v>3660</v>
      </c>
      <c r="S355" s="36">
        <v>3194</v>
      </c>
      <c r="T355" s="36">
        <v>2907</v>
      </c>
      <c r="U355" s="36">
        <v>2590</v>
      </c>
      <c r="V355" s="36">
        <v>2095</v>
      </c>
      <c r="W355" s="36">
        <v>1700</v>
      </c>
      <c r="X355" s="36">
        <v>1335</v>
      </c>
      <c r="Y355" s="36">
        <v>1048</v>
      </c>
      <c r="Z355" s="36">
        <v>820</v>
      </c>
      <c r="AA355" s="36">
        <v>596</v>
      </c>
      <c r="AB355" s="36">
        <v>551</v>
      </c>
      <c r="AC355" s="37">
        <v>1325</v>
      </c>
      <c r="AD355" s="37">
        <v>1081</v>
      </c>
      <c r="AE355" s="36">
        <v>759</v>
      </c>
      <c r="AF355" s="36">
        <v>58</v>
      </c>
      <c r="AG355" s="36">
        <v>4030</v>
      </c>
      <c r="AH355" s="36">
        <v>12326</v>
      </c>
      <c r="AI355" s="3"/>
      <c r="AJ355" s="3"/>
    </row>
    <row r="356" spans="1:36" ht="12.75" customHeight="1">
      <c r="A356" s="10"/>
      <c r="B356" s="11"/>
      <c r="C356" s="11"/>
      <c r="D356" s="11"/>
      <c r="E356" s="32" t="s">
        <v>475</v>
      </c>
      <c r="F356" s="78">
        <f>SUM(G356:AB356)</f>
        <v>2650</v>
      </c>
      <c r="G356" s="13">
        <f t="shared" ref="G356:AH356" si="172">ROUND(G355*0.06,0)</f>
        <v>45</v>
      </c>
      <c r="H356" s="13">
        <f t="shared" si="172"/>
        <v>45</v>
      </c>
      <c r="I356" s="13">
        <f t="shared" si="172"/>
        <v>45</v>
      </c>
      <c r="J356" s="13">
        <f t="shared" si="172"/>
        <v>45</v>
      </c>
      <c r="K356" s="13">
        <f t="shared" si="172"/>
        <v>45</v>
      </c>
      <c r="L356" s="13">
        <f t="shared" si="172"/>
        <v>228</v>
      </c>
      <c r="M356" s="13">
        <f t="shared" si="172"/>
        <v>94</v>
      </c>
      <c r="N356" s="13">
        <f t="shared" si="172"/>
        <v>294</v>
      </c>
      <c r="O356" s="13">
        <f t="shared" si="172"/>
        <v>100</v>
      </c>
      <c r="P356" s="13">
        <f t="shared" si="172"/>
        <v>247</v>
      </c>
      <c r="Q356" s="13">
        <f t="shared" si="172"/>
        <v>232</v>
      </c>
      <c r="R356" s="13">
        <f t="shared" si="172"/>
        <v>220</v>
      </c>
      <c r="S356" s="13">
        <f t="shared" si="172"/>
        <v>192</v>
      </c>
      <c r="T356" s="13">
        <f t="shared" si="172"/>
        <v>174</v>
      </c>
      <c r="U356" s="13">
        <f t="shared" si="172"/>
        <v>155</v>
      </c>
      <c r="V356" s="13">
        <f t="shared" si="172"/>
        <v>126</v>
      </c>
      <c r="W356" s="13">
        <f t="shared" si="172"/>
        <v>102</v>
      </c>
      <c r="X356" s="13">
        <f t="shared" si="172"/>
        <v>80</v>
      </c>
      <c r="Y356" s="13">
        <f t="shared" si="172"/>
        <v>63</v>
      </c>
      <c r="Z356" s="13">
        <f t="shared" si="172"/>
        <v>49</v>
      </c>
      <c r="AA356" s="13">
        <f t="shared" si="172"/>
        <v>36</v>
      </c>
      <c r="AB356" s="13">
        <f t="shared" si="172"/>
        <v>33</v>
      </c>
      <c r="AC356" s="13">
        <f t="shared" si="172"/>
        <v>80</v>
      </c>
      <c r="AD356" s="13">
        <f t="shared" si="172"/>
        <v>65</v>
      </c>
      <c r="AE356" s="13">
        <f t="shared" si="172"/>
        <v>46</v>
      </c>
      <c r="AF356" s="13">
        <f t="shared" si="172"/>
        <v>3</v>
      </c>
      <c r="AG356" s="13">
        <f t="shared" si="172"/>
        <v>242</v>
      </c>
      <c r="AH356" s="13">
        <f t="shared" si="172"/>
        <v>740</v>
      </c>
      <c r="AI356" s="3"/>
      <c r="AJ356" s="3"/>
    </row>
    <row r="357" spans="1:36" ht="12.75" customHeight="1">
      <c r="A357" s="10"/>
      <c r="B357" s="11"/>
      <c r="C357" s="11"/>
      <c r="D357" s="11"/>
      <c r="E357" s="32" t="s">
        <v>476</v>
      </c>
      <c r="F357" s="78">
        <f>SUM(G357:AB357)</f>
        <v>36218</v>
      </c>
      <c r="G357" s="13">
        <f t="shared" ref="G357:AD357" si="173">ROUND(G355*0.82,0)</f>
        <v>617</v>
      </c>
      <c r="H357" s="13">
        <f t="shared" si="173"/>
        <v>614</v>
      </c>
      <c r="I357" s="13">
        <f t="shared" si="173"/>
        <v>615</v>
      </c>
      <c r="J357" s="13">
        <f t="shared" si="173"/>
        <v>617</v>
      </c>
      <c r="K357" s="13">
        <f t="shared" si="173"/>
        <v>613</v>
      </c>
      <c r="L357" s="13">
        <v>3113</v>
      </c>
      <c r="M357" s="13">
        <v>1289</v>
      </c>
      <c r="N357" s="13">
        <v>4023</v>
      </c>
      <c r="O357" s="13">
        <v>1371</v>
      </c>
      <c r="P357" s="13">
        <v>3372</v>
      </c>
      <c r="Q357" s="13">
        <f t="shared" si="173"/>
        <v>3168</v>
      </c>
      <c r="R357" s="13">
        <v>3000</v>
      </c>
      <c r="S357" s="13">
        <v>2618</v>
      </c>
      <c r="T357" s="13">
        <v>2385</v>
      </c>
      <c r="U357" s="13">
        <v>2125</v>
      </c>
      <c r="V357" s="13">
        <v>1717</v>
      </c>
      <c r="W357" s="13">
        <f t="shared" si="173"/>
        <v>1394</v>
      </c>
      <c r="X357" s="13">
        <f t="shared" si="173"/>
        <v>1095</v>
      </c>
      <c r="Y357" s="13">
        <f t="shared" si="173"/>
        <v>859</v>
      </c>
      <c r="Z357" s="13">
        <v>673</v>
      </c>
      <c r="AA357" s="13">
        <v>488</v>
      </c>
      <c r="AB357" s="13">
        <f t="shared" si="173"/>
        <v>452</v>
      </c>
      <c r="AC357" s="13">
        <v>1085</v>
      </c>
      <c r="AD357" s="13">
        <f t="shared" si="173"/>
        <v>886</v>
      </c>
      <c r="AE357" s="13">
        <v>621</v>
      </c>
      <c r="AF357" s="13">
        <v>49</v>
      </c>
      <c r="AG357" s="13">
        <v>3304</v>
      </c>
      <c r="AH357" s="13">
        <v>10106</v>
      </c>
      <c r="AI357" s="3"/>
      <c r="AJ357" s="3"/>
    </row>
    <row r="358" spans="1:36" ht="12.75" customHeight="1">
      <c r="A358" s="10"/>
      <c r="B358" s="11"/>
      <c r="C358" s="11"/>
      <c r="D358" s="11"/>
      <c r="E358" s="32" t="s">
        <v>477</v>
      </c>
      <c r="F358" s="78">
        <f>SUM(G358:AB358)</f>
        <v>2650</v>
      </c>
      <c r="G358" s="13">
        <f t="shared" ref="G358:AH358" si="174">ROUND(G355*0.06,0)</f>
        <v>45</v>
      </c>
      <c r="H358" s="13">
        <f t="shared" si="174"/>
        <v>45</v>
      </c>
      <c r="I358" s="13">
        <f t="shared" si="174"/>
        <v>45</v>
      </c>
      <c r="J358" s="13">
        <f t="shared" si="174"/>
        <v>45</v>
      </c>
      <c r="K358" s="13">
        <f t="shared" si="174"/>
        <v>45</v>
      </c>
      <c r="L358" s="13">
        <f t="shared" si="174"/>
        <v>228</v>
      </c>
      <c r="M358" s="13">
        <f t="shared" si="174"/>
        <v>94</v>
      </c>
      <c r="N358" s="13">
        <f t="shared" si="174"/>
        <v>294</v>
      </c>
      <c r="O358" s="13">
        <f t="shared" si="174"/>
        <v>100</v>
      </c>
      <c r="P358" s="13">
        <f t="shared" si="174"/>
        <v>247</v>
      </c>
      <c r="Q358" s="13">
        <f t="shared" si="174"/>
        <v>232</v>
      </c>
      <c r="R358" s="13">
        <f t="shared" si="174"/>
        <v>220</v>
      </c>
      <c r="S358" s="13">
        <f t="shared" si="174"/>
        <v>192</v>
      </c>
      <c r="T358" s="13">
        <f t="shared" si="174"/>
        <v>174</v>
      </c>
      <c r="U358" s="13">
        <f t="shared" si="174"/>
        <v>155</v>
      </c>
      <c r="V358" s="13">
        <f t="shared" si="174"/>
        <v>126</v>
      </c>
      <c r="W358" s="13">
        <f t="shared" si="174"/>
        <v>102</v>
      </c>
      <c r="X358" s="13">
        <f t="shared" si="174"/>
        <v>80</v>
      </c>
      <c r="Y358" s="13">
        <f t="shared" si="174"/>
        <v>63</v>
      </c>
      <c r="Z358" s="13">
        <f t="shared" si="174"/>
        <v>49</v>
      </c>
      <c r="AA358" s="13">
        <f t="shared" si="174"/>
        <v>36</v>
      </c>
      <c r="AB358" s="13">
        <f t="shared" si="174"/>
        <v>33</v>
      </c>
      <c r="AC358" s="13">
        <f t="shared" si="174"/>
        <v>80</v>
      </c>
      <c r="AD358" s="13">
        <f t="shared" si="174"/>
        <v>65</v>
      </c>
      <c r="AE358" s="13">
        <f t="shared" si="174"/>
        <v>46</v>
      </c>
      <c r="AF358" s="13">
        <f t="shared" si="174"/>
        <v>3</v>
      </c>
      <c r="AG358" s="13">
        <f t="shared" si="174"/>
        <v>242</v>
      </c>
      <c r="AH358" s="13">
        <f t="shared" si="174"/>
        <v>740</v>
      </c>
      <c r="AI358" s="3"/>
      <c r="AJ358" s="3"/>
    </row>
    <row r="359" spans="1:36" ht="12.75" customHeight="1">
      <c r="A359" s="10"/>
      <c r="B359" s="11"/>
      <c r="C359" s="11"/>
      <c r="D359" s="11"/>
      <c r="E359" s="32" t="s">
        <v>478</v>
      </c>
      <c r="F359" s="78">
        <f>SUM(G359:AB359)</f>
        <v>2650</v>
      </c>
      <c r="G359" s="13">
        <f t="shared" ref="G359:AH359" si="175">ROUND(G355*0.06,0)</f>
        <v>45</v>
      </c>
      <c r="H359" s="13">
        <f t="shared" si="175"/>
        <v>45</v>
      </c>
      <c r="I359" s="13">
        <f t="shared" si="175"/>
        <v>45</v>
      </c>
      <c r="J359" s="13">
        <f t="shared" si="175"/>
        <v>45</v>
      </c>
      <c r="K359" s="13">
        <f t="shared" si="175"/>
        <v>45</v>
      </c>
      <c r="L359" s="13">
        <f t="shared" si="175"/>
        <v>228</v>
      </c>
      <c r="M359" s="13">
        <f t="shared" si="175"/>
        <v>94</v>
      </c>
      <c r="N359" s="13">
        <f t="shared" si="175"/>
        <v>294</v>
      </c>
      <c r="O359" s="13">
        <f t="shared" si="175"/>
        <v>100</v>
      </c>
      <c r="P359" s="13">
        <f t="shared" si="175"/>
        <v>247</v>
      </c>
      <c r="Q359" s="13">
        <f t="shared" si="175"/>
        <v>232</v>
      </c>
      <c r="R359" s="13">
        <f t="shared" si="175"/>
        <v>220</v>
      </c>
      <c r="S359" s="13">
        <f t="shared" si="175"/>
        <v>192</v>
      </c>
      <c r="T359" s="13">
        <f t="shared" si="175"/>
        <v>174</v>
      </c>
      <c r="U359" s="13">
        <f t="shared" si="175"/>
        <v>155</v>
      </c>
      <c r="V359" s="13">
        <f t="shared" si="175"/>
        <v>126</v>
      </c>
      <c r="W359" s="13">
        <f t="shared" si="175"/>
        <v>102</v>
      </c>
      <c r="X359" s="13">
        <f t="shared" si="175"/>
        <v>80</v>
      </c>
      <c r="Y359" s="13">
        <f t="shared" si="175"/>
        <v>63</v>
      </c>
      <c r="Z359" s="13">
        <f t="shared" si="175"/>
        <v>49</v>
      </c>
      <c r="AA359" s="13">
        <f t="shared" si="175"/>
        <v>36</v>
      </c>
      <c r="AB359" s="13">
        <f t="shared" si="175"/>
        <v>33</v>
      </c>
      <c r="AC359" s="13">
        <f t="shared" si="175"/>
        <v>80</v>
      </c>
      <c r="AD359" s="13">
        <f t="shared" si="175"/>
        <v>65</v>
      </c>
      <c r="AE359" s="13">
        <f t="shared" si="175"/>
        <v>46</v>
      </c>
      <c r="AF359" s="13">
        <f t="shared" si="175"/>
        <v>3</v>
      </c>
      <c r="AG359" s="13">
        <f t="shared" si="175"/>
        <v>242</v>
      </c>
      <c r="AH359" s="13">
        <f t="shared" si="175"/>
        <v>740</v>
      </c>
      <c r="AI359" s="3"/>
      <c r="AJ359" s="3"/>
    </row>
    <row r="360" spans="1:36" ht="12.75" customHeight="1">
      <c r="A360" s="74" t="s">
        <v>539</v>
      </c>
      <c r="B360" s="69"/>
      <c r="C360" s="69"/>
      <c r="D360" s="69"/>
      <c r="E360" s="70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  <c r="AH360" s="71"/>
      <c r="AI360" s="3"/>
      <c r="AJ360" s="3"/>
    </row>
    <row r="361" spans="1:36" ht="12.75" customHeight="1">
      <c r="A361" s="75" t="s">
        <v>538</v>
      </c>
      <c r="B361" s="11"/>
      <c r="C361" s="11"/>
      <c r="D361" s="11"/>
      <c r="E361" s="32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3"/>
      <c r="AJ361" s="3"/>
    </row>
    <row r="362" spans="1:36" ht="12.75" customHeight="1">
      <c r="A362" s="10"/>
      <c r="B362" s="11"/>
      <c r="C362" s="11"/>
      <c r="D362" s="11"/>
      <c r="E362" s="32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3"/>
      <c r="AJ362" s="3"/>
    </row>
    <row r="363" spans="1:36" s="3" customFormat="1" ht="15.75" customHeight="1">
      <c r="A363" s="10"/>
      <c r="B363" s="11"/>
      <c r="C363" s="11"/>
      <c r="D363" s="11"/>
      <c r="E363" s="31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</row>
    <row r="364" spans="1:36" s="3" customFormat="1" ht="14.1" customHeight="1">
      <c r="A364" s="10"/>
      <c r="B364" s="11"/>
      <c r="C364" s="11"/>
      <c r="D364" s="11"/>
      <c r="E364" s="31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</row>
    <row r="365" spans="1:36" s="3" customFormat="1" ht="14.1" customHeight="1">
      <c r="A365" s="10"/>
      <c r="B365" s="11"/>
      <c r="C365" s="11"/>
      <c r="D365" s="11"/>
      <c r="E365" s="31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</row>
    <row r="366" spans="1:36" s="3" customFormat="1" ht="14.1" customHeight="1">
      <c r="A366" s="10"/>
      <c r="B366" s="11"/>
      <c r="C366" s="11"/>
      <c r="D366" s="11"/>
      <c r="E366" s="31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</row>
    <row r="367" spans="1:36" s="3" customFormat="1" ht="15.75" customHeight="1">
      <c r="A367" s="10"/>
      <c r="B367" s="11"/>
      <c r="C367" s="11"/>
      <c r="D367" s="11"/>
      <c r="E367" s="31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</row>
    <row r="368" spans="1:36" s="3" customFormat="1" ht="14.1" customHeight="1">
      <c r="A368" s="10"/>
      <c r="B368" s="11"/>
      <c r="C368" s="11"/>
      <c r="D368" s="11"/>
      <c r="E368" s="31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</row>
    <row r="369" spans="1:36" s="3" customFormat="1" ht="14.1" customHeight="1">
      <c r="A369" s="10"/>
      <c r="B369" s="11"/>
      <c r="C369" s="11"/>
      <c r="D369" s="11"/>
      <c r="E369" s="31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</row>
    <row r="370" spans="1:36" s="3" customFormat="1" ht="14.1" customHeight="1">
      <c r="A370" s="10"/>
      <c r="B370" s="11"/>
      <c r="C370" s="11"/>
      <c r="D370" s="11"/>
      <c r="E370" s="31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</row>
    <row r="371" spans="1:36" s="3" customFormat="1" ht="14.1" customHeight="1">
      <c r="A371" s="10"/>
      <c r="B371" s="11"/>
      <c r="C371" s="11"/>
      <c r="D371" s="11"/>
      <c r="E371" s="31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</row>
    <row r="372" spans="1:36" s="3" customFormat="1" ht="14.1" customHeight="1">
      <c r="A372" s="10"/>
      <c r="B372" s="11"/>
      <c r="C372" s="11"/>
      <c r="D372" s="11"/>
      <c r="E372" s="31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</row>
    <row r="373" spans="1:36" s="3" customFormat="1" ht="15.75" customHeight="1">
      <c r="A373" s="10"/>
      <c r="B373" s="11"/>
      <c r="C373" s="11"/>
      <c r="D373" s="11"/>
      <c r="E373" s="31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</row>
    <row r="374" spans="1:36" s="3" customFormat="1" ht="14.1" customHeight="1">
      <c r="A374" s="10"/>
      <c r="B374" s="11"/>
      <c r="C374" s="11"/>
      <c r="D374" s="11"/>
      <c r="E374" s="31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</row>
    <row r="375" spans="1:36" s="3" customFormat="1" ht="14.1" customHeight="1">
      <c r="A375" s="10"/>
      <c r="B375" s="11"/>
      <c r="C375" s="11"/>
      <c r="D375" s="11"/>
      <c r="E375" s="3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</row>
    <row r="376" spans="1:36" s="3" customFormat="1">
      <c r="A376" s="10"/>
      <c r="B376" s="11"/>
      <c r="C376" s="11"/>
      <c r="D376" s="11"/>
      <c r="E376" s="3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</row>
    <row r="377" spans="1:36" s="3" customFormat="1" ht="14.1" customHeight="1">
      <c r="A377" s="10"/>
      <c r="B377" s="11"/>
      <c r="C377" s="11"/>
      <c r="D377" s="11"/>
      <c r="E377" s="3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</row>
    <row r="378" spans="1:36" s="3" customFormat="1" ht="14.1" customHeight="1">
      <c r="A378" s="10"/>
      <c r="B378" s="11"/>
      <c r="C378" s="11"/>
      <c r="D378" s="11"/>
      <c r="E378" s="3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</row>
    <row r="379" spans="1:36" ht="12.75" customHeight="1">
      <c r="A379" s="10"/>
      <c r="B379" s="11"/>
      <c r="C379" s="11"/>
      <c r="D379" s="11"/>
      <c r="E379" s="32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3"/>
      <c r="AJ379" s="3"/>
    </row>
    <row r="380" spans="1:36" ht="12.75" customHeight="1">
      <c r="A380" s="10"/>
      <c r="B380" s="11"/>
      <c r="C380" s="11"/>
      <c r="D380" s="11"/>
      <c r="E380" s="32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3"/>
      <c r="AJ380" s="3"/>
    </row>
    <row r="381" spans="1:36" ht="12.75" customHeight="1" thickBot="1">
      <c r="A381" s="25" t="s">
        <v>535</v>
      </c>
      <c r="M381" s="21"/>
      <c r="N381" s="21"/>
      <c r="O381" s="22"/>
      <c r="AF381" s="6"/>
      <c r="AI381" s="3"/>
      <c r="AJ381" s="3"/>
    </row>
    <row r="382" spans="1:36" ht="12.75" customHeight="1" thickBot="1">
      <c r="A382" s="86" t="s">
        <v>279</v>
      </c>
      <c r="B382" s="88" t="s">
        <v>280</v>
      </c>
      <c r="C382" s="88" t="s">
        <v>281</v>
      </c>
      <c r="D382" s="88" t="s">
        <v>282</v>
      </c>
      <c r="E382" s="88" t="s">
        <v>283</v>
      </c>
      <c r="F382" s="85" t="s">
        <v>277</v>
      </c>
      <c r="G382" s="79" t="s">
        <v>251</v>
      </c>
      <c r="H382" s="79">
        <v>1</v>
      </c>
      <c r="I382" s="79">
        <v>2</v>
      </c>
      <c r="J382" s="79">
        <v>3</v>
      </c>
      <c r="K382" s="79">
        <v>4</v>
      </c>
      <c r="L382" s="79" t="s">
        <v>264</v>
      </c>
      <c r="M382" s="79" t="s">
        <v>272</v>
      </c>
      <c r="N382" s="79" t="s">
        <v>274</v>
      </c>
      <c r="O382" s="79" t="s">
        <v>273</v>
      </c>
      <c r="P382" s="79" t="s">
        <v>252</v>
      </c>
      <c r="Q382" s="79" t="s">
        <v>253</v>
      </c>
      <c r="R382" s="79" t="s">
        <v>254</v>
      </c>
      <c r="S382" s="79" t="s">
        <v>255</v>
      </c>
      <c r="T382" s="79" t="s">
        <v>256</v>
      </c>
      <c r="U382" s="79" t="s">
        <v>257</v>
      </c>
      <c r="V382" s="79" t="s">
        <v>258</v>
      </c>
      <c r="W382" s="79" t="s">
        <v>259</v>
      </c>
      <c r="X382" s="79" t="s">
        <v>260</v>
      </c>
      <c r="Y382" s="79" t="s">
        <v>261</v>
      </c>
      <c r="Z382" s="79" t="s">
        <v>262</v>
      </c>
      <c r="AA382" s="79" t="s">
        <v>263</v>
      </c>
      <c r="AB382" s="81" t="s">
        <v>133</v>
      </c>
      <c r="AC382" s="58" t="s">
        <v>271</v>
      </c>
      <c r="AD382" s="59"/>
      <c r="AE382" s="83" t="s">
        <v>275</v>
      </c>
      <c r="AF382" s="85" t="s">
        <v>276</v>
      </c>
      <c r="AG382" s="60" t="s">
        <v>267</v>
      </c>
      <c r="AH382" s="61"/>
      <c r="AI382" s="3"/>
      <c r="AJ382" s="3"/>
    </row>
    <row r="383" spans="1:36" ht="12.75" customHeight="1" thickBot="1">
      <c r="A383" s="87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2"/>
      <c r="AC383" s="62" t="s">
        <v>277</v>
      </c>
      <c r="AD383" s="63" t="s">
        <v>278</v>
      </c>
      <c r="AE383" s="84"/>
      <c r="AF383" s="80"/>
      <c r="AG383" s="64" t="s">
        <v>265</v>
      </c>
      <c r="AH383" s="64" t="s">
        <v>266</v>
      </c>
      <c r="AI383" s="3"/>
      <c r="AJ383" s="3"/>
    </row>
    <row r="384" spans="1:36">
      <c r="A384" s="43" t="s">
        <v>223</v>
      </c>
      <c r="B384" s="44" t="s">
        <v>4</v>
      </c>
      <c r="C384" s="44" t="s">
        <v>6</v>
      </c>
      <c r="D384" s="44" t="s">
        <v>0</v>
      </c>
      <c r="E384" s="45" t="s">
        <v>108</v>
      </c>
      <c r="F384" s="46">
        <v>21810</v>
      </c>
      <c r="G384" s="46">
        <v>372</v>
      </c>
      <c r="H384" s="46">
        <v>370</v>
      </c>
      <c r="I384" s="46">
        <v>370</v>
      </c>
      <c r="J384" s="46">
        <v>370</v>
      </c>
      <c r="K384" s="46">
        <v>371</v>
      </c>
      <c r="L384" s="46">
        <v>1876</v>
      </c>
      <c r="M384" s="46">
        <v>776</v>
      </c>
      <c r="N384" s="46">
        <v>2422</v>
      </c>
      <c r="O384" s="46">
        <v>825</v>
      </c>
      <c r="P384" s="46">
        <v>2031</v>
      </c>
      <c r="Q384" s="46">
        <v>1908</v>
      </c>
      <c r="R384" s="46">
        <v>1807</v>
      </c>
      <c r="S384" s="46">
        <v>1577</v>
      </c>
      <c r="T384" s="46">
        <v>1435</v>
      </c>
      <c r="U384" s="46">
        <v>1279</v>
      </c>
      <c r="V384" s="46">
        <v>1034</v>
      </c>
      <c r="W384" s="46">
        <v>839</v>
      </c>
      <c r="X384" s="46">
        <v>659</v>
      </c>
      <c r="Y384" s="46">
        <v>517</v>
      </c>
      <c r="Z384" s="46">
        <v>405</v>
      </c>
      <c r="AA384" s="46">
        <v>294</v>
      </c>
      <c r="AB384" s="46">
        <v>273</v>
      </c>
      <c r="AC384" s="47">
        <v>655</v>
      </c>
      <c r="AD384" s="47">
        <v>533</v>
      </c>
      <c r="AE384" s="48">
        <v>375</v>
      </c>
      <c r="AF384" s="46">
        <v>28</v>
      </c>
      <c r="AG384" s="46">
        <v>1990</v>
      </c>
      <c r="AH384" s="46">
        <v>6087</v>
      </c>
      <c r="AI384" s="3"/>
      <c r="AJ384" s="3"/>
    </row>
    <row r="385" spans="1:36">
      <c r="A385" s="33" t="s">
        <v>224</v>
      </c>
      <c r="B385" s="34" t="s">
        <v>4</v>
      </c>
      <c r="C385" s="34" t="s">
        <v>6</v>
      </c>
      <c r="D385" s="34" t="s">
        <v>1</v>
      </c>
      <c r="E385" s="35" t="s">
        <v>7</v>
      </c>
      <c r="F385" s="36">
        <v>4155</v>
      </c>
      <c r="G385" s="36">
        <v>71</v>
      </c>
      <c r="H385" s="36">
        <v>70</v>
      </c>
      <c r="I385" s="36">
        <v>69</v>
      </c>
      <c r="J385" s="36">
        <v>72</v>
      </c>
      <c r="K385" s="36">
        <v>69</v>
      </c>
      <c r="L385" s="36">
        <v>357</v>
      </c>
      <c r="M385" s="36">
        <v>148</v>
      </c>
      <c r="N385" s="36">
        <v>462</v>
      </c>
      <c r="O385" s="36">
        <v>157</v>
      </c>
      <c r="P385" s="36">
        <v>387</v>
      </c>
      <c r="Q385" s="36">
        <v>363</v>
      </c>
      <c r="R385" s="36">
        <v>344</v>
      </c>
      <c r="S385" s="36">
        <v>300</v>
      </c>
      <c r="T385" s="36">
        <v>273</v>
      </c>
      <c r="U385" s="36">
        <v>244</v>
      </c>
      <c r="V385" s="36">
        <v>197</v>
      </c>
      <c r="W385" s="36">
        <v>160</v>
      </c>
      <c r="X385" s="36">
        <v>126</v>
      </c>
      <c r="Y385" s="36">
        <v>99</v>
      </c>
      <c r="Z385" s="36">
        <v>77</v>
      </c>
      <c r="AA385" s="36">
        <v>57</v>
      </c>
      <c r="AB385" s="36">
        <v>53</v>
      </c>
      <c r="AC385" s="37">
        <v>125</v>
      </c>
      <c r="AD385" s="37">
        <v>103</v>
      </c>
      <c r="AE385" s="36">
        <v>72</v>
      </c>
      <c r="AF385" s="36">
        <v>5</v>
      </c>
      <c r="AG385" s="36">
        <v>379</v>
      </c>
      <c r="AH385" s="36">
        <v>1160</v>
      </c>
      <c r="AI385" s="3"/>
      <c r="AJ385" s="3"/>
    </row>
    <row r="386" spans="1:36">
      <c r="A386" s="10"/>
      <c r="B386" s="11"/>
      <c r="C386" s="11"/>
      <c r="D386" s="11"/>
      <c r="E386" s="32" t="s">
        <v>479</v>
      </c>
      <c r="F386" s="78">
        <f>F385</f>
        <v>4155</v>
      </c>
      <c r="G386" s="13">
        <f t="shared" ref="G386:AH386" si="176">G385</f>
        <v>71</v>
      </c>
      <c r="H386" s="13">
        <f t="shared" si="176"/>
        <v>70</v>
      </c>
      <c r="I386" s="13">
        <f t="shared" si="176"/>
        <v>69</v>
      </c>
      <c r="J386" s="13">
        <f t="shared" si="176"/>
        <v>72</v>
      </c>
      <c r="K386" s="13">
        <f t="shared" si="176"/>
        <v>69</v>
      </c>
      <c r="L386" s="13">
        <f t="shared" si="176"/>
        <v>357</v>
      </c>
      <c r="M386" s="13">
        <f t="shared" si="176"/>
        <v>148</v>
      </c>
      <c r="N386" s="13">
        <f t="shared" si="176"/>
        <v>462</v>
      </c>
      <c r="O386" s="13">
        <f t="shared" si="176"/>
        <v>157</v>
      </c>
      <c r="P386" s="13">
        <f t="shared" si="176"/>
        <v>387</v>
      </c>
      <c r="Q386" s="13">
        <f t="shared" si="176"/>
        <v>363</v>
      </c>
      <c r="R386" s="13">
        <f t="shared" si="176"/>
        <v>344</v>
      </c>
      <c r="S386" s="13">
        <f t="shared" si="176"/>
        <v>300</v>
      </c>
      <c r="T386" s="13">
        <f t="shared" si="176"/>
        <v>273</v>
      </c>
      <c r="U386" s="13">
        <f t="shared" si="176"/>
        <v>244</v>
      </c>
      <c r="V386" s="13">
        <f t="shared" si="176"/>
        <v>197</v>
      </c>
      <c r="W386" s="13">
        <f t="shared" si="176"/>
        <v>160</v>
      </c>
      <c r="X386" s="13">
        <f t="shared" si="176"/>
        <v>126</v>
      </c>
      <c r="Y386" s="13">
        <f t="shared" si="176"/>
        <v>99</v>
      </c>
      <c r="Z386" s="13">
        <f t="shared" si="176"/>
        <v>77</v>
      </c>
      <c r="AA386" s="13">
        <f t="shared" si="176"/>
        <v>57</v>
      </c>
      <c r="AB386" s="13">
        <f t="shared" si="176"/>
        <v>53</v>
      </c>
      <c r="AC386" s="13">
        <f t="shared" si="176"/>
        <v>125</v>
      </c>
      <c r="AD386" s="13">
        <f t="shared" si="176"/>
        <v>103</v>
      </c>
      <c r="AE386" s="13">
        <f t="shared" si="176"/>
        <v>72</v>
      </c>
      <c r="AF386" s="13">
        <f t="shared" si="176"/>
        <v>5</v>
      </c>
      <c r="AG386" s="13">
        <f t="shared" si="176"/>
        <v>379</v>
      </c>
      <c r="AH386" s="13">
        <f t="shared" si="176"/>
        <v>1160</v>
      </c>
      <c r="AI386" s="3"/>
      <c r="AJ386" s="3"/>
    </row>
    <row r="387" spans="1:36">
      <c r="A387" s="33" t="s">
        <v>225</v>
      </c>
      <c r="B387" s="34" t="s">
        <v>4</v>
      </c>
      <c r="C387" s="34" t="s">
        <v>6</v>
      </c>
      <c r="D387" s="34" t="s">
        <v>2</v>
      </c>
      <c r="E387" s="35" t="s">
        <v>109</v>
      </c>
      <c r="F387" s="36">
        <v>826</v>
      </c>
      <c r="G387" s="36">
        <v>14</v>
      </c>
      <c r="H387" s="36">
        <v>15</v>
      </c>
      <c r="I387" s="36">
        <v>13</v>
      </c>
      <c r="J387" s="36">
        <v>11</v>
      </c>
      <c r="K387" s="36">
        <v>17</v>
      </c>
      <c r="L387" s="36">
        <v>71</v>
      </c>
      <c r="M387" s="36">
        <v>30</v>
      </c>
      <c r="N387" s="36">
        <v>92</v>
      </c>
      <c r="O387" s="36">
        <v>31</v>
      </c>
      <c r="P387" s="36">
        <v>77</v>
      </c>
      <c r="Q387" s="36">
        <v>72</v>
      </c>
      <c r="R387" s="36">
        <v>68</v>
      </c>
      <c r="S387" s="36">
        <v>60</v>
      </c>
      <c r="T387" s="36">
        <v>55</v>
      </c>
      <c r="U387" s="36">
        <v>48</v>
      </c>
      <c r="V387" s="36">
        <v>39</v>
      </c>
      <c r="W387" s="36">
        <v>32</v>
      </c>
      <c r="X387" s="36">
        <v>25</v>
      </c>
      <c r="Y387" s="36">
        <v>20</v>
      </c>
      <c r="Z387" s="36">
        <v>15</v>
      </c>
      <c r="AA387" s="36">
        <v>11</v>
      </c>
      <c r="AB387" s="36">
        <v>10</v>
      </c>
      <c r="AC387" s="37">
        <v>25</v>
      </c>
      <c r="AD387" s="37">
        <v>19</v>
      </c>
      <c r="AE387" s="36">
        <v>14</v>
      </c>
      <c r="AF387" s="36">
        <v>1</v>
      </c>
      <c r="AG387" s="36">
        <v>75</v>
      </c>
      <c r="AH387" s="36">
        <v>231</v>
      </c>
      <c r="AI387" s="3"/>
      <c r="AJ387" s="3"/>
    </row>
    <row r="388" spans="1:36">
      <c r="A388" s="10"/>
      <c r="B388" s="11"/>
      <c r="C388" s="11"/>
      <c r="D388" s="11"/>
      <c r="E388" s="41" t="s">
        <v>480</v>
      </c>
      <c r="F388" s="78">
        <f t="shared" ref="F388" si="177">F387</f>
        <v>826</v>
      </c>
      <c r="G388" s="13">
        <f>G387</f>
        <v>14</v>
      </c>
      <c r="H388" s="13">
        <f t="shared" ref="H388:AH388" si="178">H387</f>
        <v>15</v>
      </c>
      <c r="I388" s="13">
        <f t="shared" si="178"/>
        <v>13</v>
      </c>
      <c r="J388" s="13">
        <f t="shared" si="178"/>
        <v>11</v>
      </c>
      <c r="K388" s="13">
        <f t="shared" si="178"/>
        <v>17</v>
      </c>
      <c r="L388" s="13">
        <f t="shared" si="178"/>
        <v>71</v>
      </c>
      <c r="M388" s="13">
        <f t="shared" si="178"/>
        <v>30</v>
      </c>
      <c r="N388" s="13">
        <f t="shared" si="178"/>
        <v>92</v>
      </c>
      <c r="O388" s="13">
        <f t="shared" si="178"/>
        <v>31</v>
      </c>
      <c r="P388" s="13">
        <f t="shared" si="178"/>
        <v>77</v>
      </c>
      <c r="Q388" s="13">
        <f t="shared" si="178"/>
        <v>72</v>
      </c>
      <c r="R388" s="13">
        <f t="shared" si="178"/>
        <v>68</v>
      </c>
      <c r="S388" s="13">
        <f t="shared" si="178"/>
        <v>60</v>
      </c>
      <c r="T388" s="13">
        <f t="shared" si="178"/>
        <v>55</v>
      </c>
      <c r="U388" s="13">
        <f t="shared" si="178"/>
        <v>48</v>
      </c>
      <c r="V388" s="13">
        <f t="shared" si="178"/>
        <v>39</v>
      </c>
      <c r="W388" s="13">
        <f t="shared" si="178"/>
        <v>32</v>
      </c>
      <c r="X388" s="13">
        <f t="shared" si="178"/>
        <v>25</v>
      </c>
      <c r="Y388" s="13">
        <f t="shared" si="178"/>
        <v>20</v>
      </c>
      <c r="Z388" s="13">
        <f t="shared" si="178"/>
        <v>15</v>
      </c>
      <c r="AA388" s="13">
        <f t="shared" si="178"/>
        <v>11</v>
      </c>
      <c r="AB388" s="13">
        <f t="shared" si="178"/>
        <v>10</v>
      </c>
      <c r="AC388" s="13">
        <f t="shared" si="178"/>
        <v>25</v>
      </c>
      <c r="AD388" s="13">
        <f t="shared" si="178"/>
        <v>19</v>
      </c>
      <c r="AE388" s="13">
        <f t="shared" si="178"/>
        <v>14</v>
      </c>
      <c r="AF388" s="13">
        <f t="shared" si="178"/>
        <v>1</v>
      </c>
      <c r="AG388" s="13">
        <f t="shared" si="178"/>
        <v>75</v>
      </c>
      <c r="AH388" s="13">
        <f t="shared" si="178"/>
        <v>231</v>
      </c>
      <c r="AI388" s="3"/>
      <c r="AJ388" s="3"/>
    </row>
    <row r="389" spans="1:36">
      <c r="A389" s="33" t="s">
        <v>226</v>
      </c>
      <c r="B389" s="34" t="s">
        <v>4</v>
      </c>
      <c r="C389" s="34" t="s">
        <v>6</v>
      </c>
      <c r="D389" s="34" t="s">
        <v>3</v>
      </c>
      <c r="E389" s="35" t="s">
        <v>110</v>
      </c>
      <c r="F389" s="36">
        <v>4237</v>
      </c>
      <c r="G389" s="36">
        <v>72</v>
      </c>
      <c r="H389" s="36">
        <v>69</v>
      </c>
      <c r="I389" s="36">
        <v>74</v>
      </c>
      <c r="J389" s="36">
        <v>74</v>
      </c>
      <c r="K389" s="36">
        <v>70</v>
      </c>
      <c r="L389" s="36">
        <v>364</v>
      </c>
      <c r="M389" s="36">
        <v>151</v>
      </c>
      <c r="N389" s="36">
        <v>471</v>
      </c>
      <c r="O389" s="36">
        <v>160</v>
      </c>
      <c r="P389" s="36">
        <v>395</v>
      </c>
      <c r="Q389" s="36">
        <v>371</v>
      </c>
      <c r="R389" s="36">
        <v>352</v>
      </c>
      <c r="S389" s="36">
        <v>306</v>
      </c>
      <c r="T389" s="36">
        <v>279</v>
      </c>
      <c r="U389" s="36">
        <v>248</v>
      </c>
      <c r="V389" s="36">
        <v>201</v>
      </c>
      <c r="W389" s="36">
        <v>163</v>
      </c>
      <c r="X389" s="36">
        <v>128</v>
      </c>
      <c r="Y389" s="36">
        <v>100</v>
      </c>
      <c r="Z389" s="36">
        <v>79</v>
      </c>
      <c r="AA389" s="36">
        <v>57</v>
      </c>
      <c r="AB389" s="36">
        <v>53</v>
      </c>
      <c r="AC389" s="37">
        <v>127</v>
      </c>
      <c r="AD389" s="37">
        <v>104</v>
      </c>
      <c r="AE389" s="36">
        <v>73</v>
      </c>
      <c r="AF389" s="36">
        <v>6</v>
      </c>
      <c r="AG389" s="36">
        <v>388</v>
      </c>
      <c r="AH389" s="36">
        <v>1182</v>
      </c>
      <c r="AI389" s="3"/>
      <c r="AJ389" s="3"/>
    </row>
    <row r="390" spans="1:36">
      <c r="A390" s="10"/>
      <c r="B390" s="11"/>
      <c r="C390" s="11"/>
      <c r="D390" s="11"/>
      <c r="E390" s="42" t="s">
        <v>481</v>
      </c>
      <c r="F390" s="78">
        <f>F389</f>
        <v>4237</v>
      </c>
      <c r="G390" s="13">
        <f t="shared" ref="G390:AH390" si="179">G389</f>
        <v>72</v>
      </c>
      <c r="H390" s="13">
        <f t="shared" si="179"/>
        <v>69</v>
      </c>
      <c r="I390" s="13">
        <f t="shared" si="179"/>
        <v>74</v>
      </c>
      <c r="J390" s="13">
        <f t="shared" si="179"/>
        <v>74</v>
      </c>
      <c r="K390" s="13">
        <f t="shared" si="179"/>
        <v>70</v>
      </c>
      <c r="L390" s="13">
        <f t="shared" si="179"/>
        <v>364</v>
      </c>
      <c r="M390" s="13">
        <f t="shared" si="179"/>
        <v>151</v>
      </c>
      <c r="N390" s="13">
        <f t="shared" si="179"/>
        <v>471</v>
      </c>
      <c r="O390" s="13">
        <f t="shared" si="179"/>
        <v>160</v>
      </c>
      <c r="P390" s="13">
        <f t="shared" si="179"/>
        <v>395</v>
      </c>
      <c r="Q390" s="13">
        <f t="shared" si="179"/>
        <v>371</v>
      </c>
      <c r="R390" s="13">
        <f t="shared" si="179"/>
        <v>352</v>
      </c>
      <c r="S390" s="13">
        <f t="shared" si="179"/>
        <v>306</v>
      </c>
      <c r="T390" s="13">
        <f t="shared" si="179"/>
        <v>279</v>
      </c>
      <c r="U390" s="13">
        <f t="shared" si="179"/>
        <v>248</v>
      </c>
      <c r="V390" s="13">
        <f t="shared" si="179"/>
        <v>201</v>
      </c>
      <c r="W390" s="13">
        <f t="shared" si="179"/>
        <v>163</v>
      </c>
      <c r="X390" s="13">
        <f t="shared" si="179"/>
        <v>128</v>
      </c>
      <c r="Y390" s="13">
        <f t="shared" si="179"/>
        <v>100</v>
      </c>
      <c r="Z390" s="13">
        <f t="shared" si="179"/>
        <v>79</v>
      </c>
      <c r="AA390" s="13">
        <f t="shared" si="179"/>
        <v>57</v>
      </c>
      <c r="AB390" s="13">
        <f t="shared" si="179"/>
        <v>53</v>
      </c>
      <c r="AC390" s="13">
        <f t="shared" si="179"/>
        <v>127</v>
      </c>
      <c r="AD390" s="13">
        <f t="shared" si="179"/>
        <v>104</v>
      </c>
      <c r="AE390" s="13">
        <f t="shared" si="179"/>
        <v>73</v>
      </c>
      <c r="AF390" s="13">
        <f t="shared" si="179"/>
        <v>6</v>
      </c>
      <c r="AG390" s="13">
        <f t="shared" si="179"/>
        <v>388</v>
      </c>
      <c r="AH390" s="13">
        <f t="shared" si="179"/>
        <v>1182</v>
      </c>
      <c r="AI390" s="3"/>
      <c r="AJ390" s="3"/>
    </row>
    <row r="391" spans="1:36">
      <c r="A391" s="33" t="s">
        <v>227</v>
      </c>
      <c r="B391" s="34" t="s">
        <v>4</v>
      </c>
      <c r="C391" s="34" t="s">
        <v>6</v>
      </c>
      <c r="D391" s="34" t="s">
        <v>4</v>
      </c>
      <c r="E391" s="35" t="s">
        <v>111</v>
      </c>
      <c r="F391" s="36">
        <v>955</v>
      </c>
      <c r="G391" s="36">
        <v>16</v>
      </c>
      <c r="H391" s="36">
        <v>17</v>
      </c>
      <c r="I391" s="36">
        <v>15</v>
      </c>
      <c r="J391" s="36">
        <v>19</v>
      </c>
      <c r="K391" s="36">
        <v>13</v>
      </c>
      <c r="L391" s="36">
        <v>82</v>
      </c>
      <c r="M391" s="36">
        <v>34</v>
      </c>
      <c r="N391" s="36">
        <v>106</v>
      </c>
      <c r="O391" s="36">
        <v>36</v>
      </c>
      <c r="P391" s="36">
        <v>89</v>
      </c>
      <c r="Q391" s="36">
        <v>84</v>
      </c>
      <c r="R391" s="36">
        <v>79</v>
      </c>
      <c r="S391" s="36">
        <v>69</v>
      </c>
      <c r="T391" s="36">
        <v>63</v>
      </c>
      <c r="U391" s="36">
        <v>56</v>
      </c>
      <c r="V391" s="36">
        <v>45</v>
      </c>
      <c r="W391" s="36">
        <v>37</v>
      </c>
      <c r="X391" s="36">
        <v>29</v>
      </c>
      <c r="Y391" s="36">
        <v>23</v>
      </c>
      <c r="Z391" s="36">
        <v>18</v>
      </c>
      <c r="AA391" s="36">
        <v>13</v>
      </c>
      <c r="AB391" s="36">
        <v>12</v>
      </c>
      <c r="AC391" s="37">
        <v>28</v>
      </c>
      <c r="AD391" s="37">
        <v>23</v>
      </c>
      <c r="AE391" s="36">
        <v>16</v>
      </c>
      <c r="AF391" s="36">
        <v>1</v>
      </c>
      <c r="AG391" s="36">
        <v>87</v>
      </c>
      <c r="AH391" s="36">
        <v>267</v>
      </c>
      <c r="AI391" s="3"/>
      <c r="AJ391" s="3"/>
    </row>
    <row r="392" spans="1:36">
      <c r="A392" s="10"/>
      <c r="B392" s="11"/>
      <c r="C392" s="11"/>
      <c r="D392" s="11"/>
      <c r="E392" s="30" t="s">
        <v>482</v>
      </c>
      <c r="F392" s="78">
        <v>290</v>
      </c>
      <c r="G392" s="13">
        <f t="shared" ref="G392:AH392" si="180">ROUND(G391*0.3,0)</f>
        <v>5</v>
      </c>
      <c r="H392" s="13">
        <f t="shared" si="180"/>
        <v>5</v>
      </c>
      <c r="I392" s="13">
        <f t="shared" si="180"/>
        <v>5</v>
      </c>
      <c r="J392" s="13">
        <f t="shared" si="180"/>
        <v>6</v>
      </c>
      <c r="K392" s="13">
        <f t="shared" si="180"/>
        <v>4</v>
      </c>
      <c r="L392" s="13">
        <f t="shared" si="180"/>
        <v>25</v>
      </c>
      <c r="M392" s="13">
        <f t="shared" si="180"/>
        <v>10</v>
      </c>
      <c r="N392" s="13">
        <f t="shared" si="180"/>
        <v>32</v>
      </c>
      <c r="O392" s="13">
        <f t="shared" si="180"/>
        <v>11</v>
      </c>
      <c r="P392" s="13">
        <f t="shared" si="180"/>
        <v>27</v>
      </c>
      <c r="Q392" s="13">
        <f t="shared" si="180"/>
        <v>25</v>
      </c>
      <c r="R392" s="13">
        <f t="shared" si="180"/>
        <v>24</v>
      </c>
      <c r="S392" s="13">
        <f t="shared" si="180"/>
        <v>21</v>
      </c>
      <c r="T392" s="13">
        <f t="shared" si="180"/>
        <v>19</v>
      </c>
      <c r="U392" s="13">
        <f t="shared" si="180"/>
        <v>17</v>
      </c>
      <c r="V392" s="13">
        <f t="shared" si="180"/>
        <v>14</v>
      </c>
      <c r="W392" s="13">
        <f t="shared" si="180"/>
        <v>11</v>
      </c>
      <c r="X392" s="13">
        <f t="shared" si="180"/>
        <v>9</v>
      </c>
      <c r="Y392" s="13">
        <f t="shared" si="180"/>
        <v>7</v>
      </c>
      <c r="Z392" s="13">
        <f t="shared" si="180"/>
        <v>5</v>
      </c>
      <c r="AA392" s="13">
        <f t="shared" si="180"/>
        <v>4</v>
      </c>
      <c r="AB392" s="13">
        <f t="shared" si="180"/>
        <v>4</v>
      </c>
      <c r="AC392" s="13">
        <f t="shared" si="180"/>
        <v>8</v>
      </c>
      <c r="AD392" s="13">
        <f t="shared" si="180"/>
        <v>7</v>
      </c>
      <c r="AE392" s="13">
        <f t="shared" si="180"/>
        <v>5</v>
      </c>
      <c r="AF392" s="13">
        <f t="shared" si="180"/>
        <v>0</v>
      </c>
      <c r="AG392" s="13">
        <f t="shared" si="180"/>
        <v>26</v>
      </c>
      <c r="AH392" s="13">
        <f t="shared" si="180"/>
        <v>80</v>
      </c>
      <c r="AI392" s="3"/>
      <c r="AJ392" s="3"/>
    </row>
    <row r="393" spans="1:36">
      <c r="A393" s="10"/>
      <c r="B393" s="11"/>
      <c r="C393" s="11"/>
      <c r="D393" s="11"/>
      <c r="E393" s="30" t="s">
        <v>483</v>
      </c>
      <c r="F393" s="78">
        <v>290</v>
      </c>
      <c r="G393" s="13">
        <f t="shared" ref="G393:AH393" si="181">ROUND(G391*0.3,0)</f>
        <v>5</v>
      </c>
      <c r="H393" s="13">
        <f t="shared" si="181"/>
        <v>5</v>
      </c>
      <c r="I393" s="13">
        <f t="shared" si="181"/>
        <v>5</v>
      </c>
      <c r="J393" s="13">
        <f t="shared" si="181"/>
        <v>6</v>
      </c>
      <c r="K393" s="13">
        <f t="shared" si="181"/>
        <v>4</v>
      </c>
      <c r="L393" s="13">
        <f t="shared" si="181"/>
        <v>25</v>
      </c>
      <c r="M393" s="13">
        <f t="shared" si="181"/>
        <v>10</v>
      </c>
      <c r="N393" s="13">
        <f t="shared" si="181"/>
        <v>32</v>
      </c>
      <c r="O393" s="13">
        <f t="shared" si="181"/>
        <v>11</v>
      </c>
      <c r="P393" s="13">
        <f t="shared" si="181"/>
        <v>27</v>
      </c>
      <c r="Q393" s="13">
        <f t="shared" si="181"/>
        <v>25</v>
      </c>
      <c r="R393" s="13">
        <f t="shared" si="181"/>
        <v>24</v>
      </c>
      <c r="S393" s="13">
        <f t="shared" si="181"/>
        <v>21</v>
      </c>
      <c r="T393" s="13">
        <f t="shared" si="181"/>
        <v>19</v>
      </c>
      <c r="U393" s="13">
        <f t="shared" si="181"/>
        <v>17</v>
      </c>
      <c r="V393" s="13">
        <f t="shared" si="181"/>
        <v>14</v>
      </c>
      <c r="W393" s="13">
        <f t="shared" si="181"/>
        <v>11</v>
      </c>
      <c r="X393" s="13">
        <f t="shared" si="181"/>
        <v>9</v>
      </c>
      <c r="Y393" s="13">
        <f t="shared" si="181"/>
        <v>7</v>
      </c>
      <c r="Z393" s="13">
        <f t="shared" si="181"/>
        <v>5</v>
      </c>
      <c r="AA393" s="13">
        <f t="shared" si="181"/>
        <v>4</v>
      </c>
      <c r="AB393" s="13">
        <f t="shared" si="181"/>
        <v>4</v>
      </c>
      <c r="AC393" s="13">
        <f t="shared" si="181"/>
        <v>8</v>
      </c>
      <c r="AD393" s="13">
        <f t="shared" si="181"/>
        <v>7</v>
      </c>
      <c r="AE393" s="13">
        <f t="shared" si="181"/>
        <v>5</v>
      </c>
      <c r="AF393" s="13">
        <f t="shared" si="181"/>
        <v>0</v>
      </c>
      <c r="AG393" s="13">
        <f t="shared" si="181"/>
        <v>26</v>
      </c>
      <c r="AH393" s="13">
        <f t="shared" si="181"/>
        <v>80</v>
      </c>
      <c r="AI393" s="3"/>
      <c r="AJ393" s="3"/>
    </row>
    <row r="394" spans="1:36">
      <c r="A394" s="10"/>
      <c r="B394" s="11"/>
      <c r="C394" s="11"/>
      <c r="D394" s="11"/>
      <c r="E394" s="30" t="s">
        <v>484</v>
      </c>
      <c r="F394" s="78">
        <v>375</v>
      </c>
      <c r="G394" s="13">
        <f t="shared" ref="G394:AH394" si="182">ROUND(G391*0.4,0)</f>
        <v>6</v>
      </c>
      <c r="H394" s="13">
        <f t="shared" si="182"/>
        <v>7</v>
      </c>
      <c r="I394" s="13">
        <v>5</v>
      </c>
      <c r="J394" s="13">
        <v>7</v>
      </c>
      <c r="K394" s="13">
        <f t="shared" si="182"/>
        <v>5</v>
      </c>
      <c r="L394" s="13">
        <v>32</v>
      </c>
      <c r="M394" s="13">
        <f t="shared" si="182"/>
        <v>14</v>
      </c>
      <c r="N394" s="13">
        <f t="shared" si="182"/>
        <v>42</v>
      </c>
      <c r="O394" s="13">
        <f t="shared" si="182"/>
        <v>14</v>
      </c>
      <c r="P394" s="13">
        <v>35</v>
      </c>
      <c r="Q394" s="13">
        <f t="shared" si="182"/>
        <v>34</v>
      </c>
      <c r="R394" s="13">
        <v>31</v>
      </c>
      <c r="S394" s="13">
        <v>27</v>
      </c>
      <c r="T394" s="13">
        <f t="shared" si="182"/>
        <v>25</v>
      </c>
      <c r="U394" s="13">
        <f t="shared" si="182"/>
        <v>22</v>
      </c>
      <c r="V394" s="13">
        <v>17</v>
      </c>
      <c r="W394" s="13">
        <f t="shared" si="182"/>
        <v>15</v>
      </c>
      <c r="X394" s="13">
        <v>11</v>
      </c>
      <c r="Y394" s="13">
        <f t="shared" si="182"/>
        <v>9</v>
      </c>
      <c r="Z394" s="13">
        <v>8</v>
      </c>
      <c r="AA394" s="13">
        <f t="shared" si="182"/>
        <v>5</v>
      </c>
      <c r="AB394" s="13">
        <v>4</v>
      </c>
      <c r="AC394" s="13">
        <v>12</v>
      </c>
      <c r="AD394" s="13">
        <f t="shared" si="182"/>
        <v>9</v>
      </c>
      <c r="AE394" s="13">
        <f t="shared" si="182"/>
        <v>6</v>
      </c>
      <c r="AF394" s="13">
        <v>1</v>
      </c>
      <c r="AG394" s="13">
        <f t="shared" si="182"/>
        <v>35</v>
      </c>
      <c r="AH394" s="13">
        <f t="shared" si="182"/>
        <v>107</v>
      </c>
      <c r="AI394" s="3"/>
      <c r="AJ394" s="3"/>
    </row>
    <row r="395" spans="1:36">
      <c r="A395" s="33" t="s">
        <v>228</v>
      </c>
      <c r="B395" s="34" t="s">
        <v>4</v>
      </c>
      <c r="C395" s="34" t="s">
        <v>6</v>
      </c>
      <c r="D395" s="34" t="s">
        <v>5</v>
      </c>
      <c r="E395" s="35" t="s">
        <v>112</v>
      </c>
      <c r="F395" s="36">
        <v>811</v>
      </c>
      <c r="G395" s="36">
        <v>14</v>
      </c>
      <c r="H395" s="36">
        <v>13</v>
      </c>
      <c r="I395" s="36">
        <v>15</v>
      </c>
      <c r="J395" s="36">
        <v>11</v>
      </c>
      <c r="K395" s="36">
        <v>17</v>
      </c>
      <c r="L395" s="36">
        <v>70</v>
      </c>
      <c r="M395" s="36">
        <v>28</v>
      </c>
      <c r="N395" s="36">
        <v>90</v>
      </c>
      <c r="O395" s="36">
        <v>30</v>
      </c>
      <c r="P395" s="36">
        <v>76</v>
      </c>
      <c r="Q395" s="36">
        <v>71</v>
      </c>
      <c r="R395" s="36">
        <v>67</v>
      </c>
      <c r="S395" s="36">
        <v>59</v>
      </c>
      <c r="T395" s="36">
        <v>53</v>
      </c>
      <c r="U395" s="36">
        <v>48</v>
      </c>
      <c r="V395" s="36">
        <v>38</v>
      </c>
      <c r="W395" s="36">
        <v>31</v>
      </c>
      <c r="X395" s="36">
        <v>25</v>
      </c>
      <c r="Y395" s="36">
        <v>19</v>
      </c>
      <c r="Z395" s="36">
        <v>15</v>
      </c>
      <c r="AA395" s="36">
        <v>11</v>
      </c>
      <c r="AB395" s="36">
        <v>10</v>
      </c>
      <c r="AC395" s="37">
        <v>25</v>
      </c>
      <c r="AD395" s="37">
        <v>19</v>
      </c>
      <c r="AE395" s="36">
        <v>14</v>
      </c>
      <c r="AF395" s="36">
        <v>1</v>
      </c>
      <c r="AG395" s="36">
        <v>74</v>
      </c>
      <c r="AH395" s="36">
        <v>226</v>
      </c>
      <c r="AI395" s="3"/>
      <c r="AJ395" s="3"/>
    </row>
    <row r="396" spans="1:36">
      <c r="A396" s="10"/>
      <c r="B396" s="11"/>
      <c r="C396" s="11"/>
      <c r="D396" s="11"/>
      <c r="E396" s="41" t="s">
        <v>485</v>
      </c>
      <c r="F396" s="78">
        <f>F395</f>
        <v>811</v>
      </c>
      <c r="G396" s="13">
        <f t="shared" ref="G396:AH396" si="183">G395</f>
        <v>14</v>
      </c>
      <c r="H396" s="13">
        <f t="shared" si="183"/>
        <v>13</v>
      </c>
      <c r="I396" s="13">
        <f t="shared" si="183"/>
        <v>15</v>
      </c>
      <c r="J396" s="13">
        <f t="shared" si="183"/>
        <v>11</v>
      </c>
      <c r="K396" s="13">
        <f t="shared" si="183"/>
        <v>17</v>
      </c>
      <c r="L396" s="13">
        <f t="shared" si="183"/>
        <v>70</v>
      </c>
      <c r="M396" s="13">
        <f t="shared" si="183"/>
        <v>28</v>
      </c>
      <c r="N396" s="13">
        <f t="shared" si="183"/>
        <v>90</v>
      </c>
      <c r="O396" s="13">
        <f t="shared" si="183"/>
        <v>30</v>
      </c>
      <c r="P396" s="13">
        <f t="shared" si="183"/>
        <v>76</v>
      </c>
      <c r="Q396" s="13">
        <f t="shared" si="183"/>
        <v>71</v>
      </c>
      <c r="R396" s="13">
        <f t="shared" si="183"/>
        <v>67</v>
      </c>
      <c r="S396" s="13">
        <f t="shared" si="183"/>
        <v>59</v>
      </c>
      <c r="T396" s="13">
        <f t="shared" si="183"/>
        <v>53</v>
      </c>
      <c r="U396" s="13">
        <f t="shared" si="183"/>
        <v>48</v>
      </c>
      <c r="V396" s="13">
        <f t="shared" si="183"/>
        <v>38</v>
      </c>
      <c r="W396" s="13">
        <f t="shared" si="183"/>
        <v>31</v>
      </c>
      <c r="X396" s="13">
        <f t="shared" si="183"/>
        <v>25</v>
      </c>
      <c r="Y396" s="13">
        <f t="shared" si="183"/>
        <v>19</v>
      </c>
      <c r="Z396" s="13">
        <f t="shared" si="183"/>
        <v>15</v>
      </c>
      <c r="AA396" s="13">
        <f t="shared" si="183"/>
        <v>11</v>
      </c>
      <c r="AB396" s="13">
        <f t="shared" si="183"/>
        <v>10</v>
      </c>
      <c r="AC396" s="13">
        <f t="shared" si="183"/>
        <v>25</v>
      </c>
      <c r="AD396" s="13">
        <f t="shared" si="183"/>
        <v>19</v>
      </c>
      <c r="AE396" s="13">
        <f t="shared" si="183"/>
        <v>14</v>
      </c>
      <c r="AF396" s="13">
        <f t="shared" si="183"/>
        <v>1</v>
      </c>
      <c r="AG396" s="13">
        <f t="shared" si="183"/>
        <v>74</v>
      </c>
      <c r="AH396" s="13">
        <f t="shared" si="183"/>
        <v>226</v>
      </c>
      <c r="AI396" s="3"/>
      <c r="AJ396" s="3"/>
    </row>
    <row r="397" spans="1:36">
      <c r="A397" s="33" t="s">
        <v>229</v>
      </c>
      <c r="B397" s="34" t="s">
        <v>4</v>
      </c>
      <c r="C397" s="34" t="s">
        <v>6</v>
      </c>
      <c r="D397" s="34" t="s">
        <v>6</v>
      </c>
      <c r="E397" s="35" t="s">
        <v>113</v>
      </c>
      <c r="F397" s="36">
        <v>3939</v>
      </c>
      <c r="G397" s="36">
        <v>67</v>
      </c>
      <c r="H397" s="36">
        <v>68</v>
      </c>
      <c r="I397" s="36">
        <v>66</v>
      </c>
      <c r="J397" s="36">
        <v>70</v>
      </c>
      <c r="K397" s="36">
        <v>64</v>
      </c>
      <c r="L397" s="36">
        <v>339</v>
      </c>
      <c r="M397" s="36">
        <v>140</v>
      </c>
      <c r="N397" s="36">
        <v>437</v>
      </c>
      <c r="O397" s="36">
        <v>150</v>
      </c>
      <c r="P397" s="36">
        <v>366</v>
      </c>
      <c r="Q397" s="36">
        <v>345</v>
      </c>
      <c r="R397" s="36">
        <v>326</v>
      </c>
      <c r="S397" s="36">
        <v>285</v>
      </c>
      <c r="T397" s="36">
        <v>259</v>
      </c>
      <c r="U397" s="36">
        <v>231</v>
      </c>
      <c r="V397" s="36">
        <v>187</v>
      </c>
      <c r="W397" s="36">
        <v>152</v>
      </c>
      <c r="X397" s="36">
        <v>119</v>
      </c>
      <c r="Y397" s="36">
        <v>93</v>
      </c>
      <c r="Z397" s="36">
        <v>73</v>
      </c>
      <c r="AA397" s="36">
        <v>53</v>
      </c>
      <c r="AB397" s="36">
        <v>49</v>
      </c>
      <c r="AC397" s="37">
        <v>118</v>
      </c>
      <c r="AD397" s="37">
        <v>97</v>
      </c>
      <c r="AE397" s="36">
        <v>68</v>
      </c>
      <c r="AF397" s="36">
        <v>5</v>
      </c>
      <c r="AG397" s="36">
        <v>359</v>
      </c>
      <c r="AH397" s="36">
        <v>1099</v>
      </c>
      <c r="AI397" s="3"/>
      <c r="AJ397" s="3"/>
    </row>
    <row r="398" spans="1:36">
      <c r="A398" s="10"/>
      <c r="B398" s="11"/>
      <c r="C398" s="11"/>
      <c r="D398" s="11"/>
      <c r="E398" s="41" t="s">
        <v>486</v>
      </c>
      <c r="F398" s="78">
        <v>3583</v>
      </c>
      <c r="G398" s="13">
        <f t="shared" ref="G398:AH398" si="184">ROUND(G397*0.91,0)</f>
        <v>61</v>
      </c>
      <c r="H398" s="13">
        <f t="shared" si="184"/>
        <v>62</v>
      </c>
      <c r="I398" s="13">
        <f t="shared" si="184"/>
        <v>60</v>
      </c>
      <c r="J398" s="13">
        <f t="shared" si="184"/>
        <v>64</v>
      </c>
      <c r="K398" s="13">
        <f t="shared" si="184"/>
        <v>58</v>
      </c>
      <c r="L398" s="13">
        <f t="shared" si="184"/>
        <v>308</v>
      </c>
      <c r="M398" s="13">
        <f t="shared" si="184"/>
        <v>127</v>
      </c>
      <c r="N398" s="13">
        <f t="shared" si="184"/>
        <v>398</v>
      </c>
      <c r="O398" s="13">
        <v>136</v>
      </c>
      <c r="P398" s="13">
        <f t="shared" si="184"/>
        <v>333</v>
      </c>
      <c r="Q398" s="13">
        <f t="shared" si="184"/>
        <v>314</v>
      </c>
      <c r="R398" s="13">
        <f t="shared" si="184"/>
        <v>297</v>
      </c>
      <c r="S398" s="13">
        <f t="shared" si="184"/>
        <v>259</v>
      </c>
      <c r="T398" s="13">
        <f t="shared" si="184"/>
        <v>236</v>
      </c>
      <c r="U398" s="13">
        <f t="shared" si="184"/>
        <v>210</v>
      </c>
      <c r="V398" s="13">
        <f t="shared" si="184"/>
        <v>170</v>
      </c>
      <c r="W398" s="13">
        <f t="shared" si="184"/>
        <v>138</v>
      </c>
      <c r="X398" s="13">
        <f t="shared" si="184"/>
        <v>108</v>
      </c>
      <c r="Y398" s="13">
        <f t="shared" si="184"/>
        <v>85</v>
      </c>
      <c r="Z398" s="13">
        <f t="shared" si="184"/>
        <v>66</v>
      </c>
      <c r="AA398" s="13">
        <f t="shared" si="184"/>
        <v>48</v>
      </c>
      <c r="AB398" s="13">
        <f t="shared" si="184"/>
        <v>45</v>
      </c>
      <c r="AC398" s="13">
        <f t="shared" si="184"/>
        <v>107</v>
      </c>
      <c r="AD398" s="13">
        <f t="shared" si="184"/>
        <v>88</v>
      </c>
      <c r="AE398" s="13">
        <f t="shared" si="184"/>
        <v>62</v>
      </c>
      <c r="AF398" s="13">
        <f t="shared" si="184"/>
        <v>5</v>
      </c>
      <c r="AG398" s="13">
        <f t="shared" si="184"/>
        <v>327</v>
      </c>
      <c r="AH398" s="13">
        <f t="shared" si="184"/>
        <v>1000</v>
      </c>
      <c r="AI398" s="3"/>
      <c r="AJ398" s="3"/>
    </row>
    <row r="399" spans="1:36">
      <c r="A399" s="10"/>
      <c r="B399" s="11"/>
      <c r="C399" s="11"/>
      <c r="D399" s="11"/>
      <c r="E399" s="41" t="s">
        <v>487</v>
      </c>
      <c r="F399" s="78">
        <v>356</v>
      </c>
      <c r="G399" s="13">
        <f t="shared" ref="G399:AH399" si="185">ROUND(G397*0.09,0)</f>
        <v>6</v>
      </c>
      <c r="H399" s="13">
        <f t="shared" si="185"/>
        <v>6</v>
      </c>
      <c r="I399" s="13">
        <f t="shared" si="185"/>
        <v>6</v>
      </c>
      <c r="J399" s="13">
        <f t="shared" si="185"/>
        <v>6</v>
      </c>
      <c r="K399" s="13">
        <f t="shared" si="185"/>
        <v>6</v>
      </c>
      <c r="L399" s="13">
        <f t="shared" si="185"/>
        <v>31</v>
      </c>
      <c r="M399" s="13">
        <f t="shared" si="185"/>
        <v>13</v>
      </c>
      <c r="N399" s="13">
        <f t="shared" si="185"/>
        <v>39</v>
      </c>
      <c r="O399" s="13">
        <f t="shared" si="185"/>
        <v>14</v>
      </c>
      <c r="P399" s="13">
        <f t="shared" si="185"/>
        <v>33</v>
      </c>
      <c r="Q399" s="13">
        <f t="shared" si="185"/>
        <v>31</v>
      </c>
      <c r="R399" s="13">
        <f t="shared" si="185"/>
        <v>29</v>
      </c>
      <c r="S399" s="13">
        <f t="shared" si="185"/>
        <v>26</v>
      </c>
      <c r="T399" s="13">
        <f t="shared" si="185"/>
        <v>23</v>
      </c>
      <c r="U399" s="13">
        <f t="shared" si="185"/>
        <v>21</v>
      </c>
      <c r="V399" s="13">
        <f t="shared" si="185"/>
        <v>17</v>
      </c>
      <c r="W399" s="13">
        <f t="shared" si="185"/>
        <v>14</v>
      </c>
      <c r="X399" s="13">
        <f t="shared" si="185"/>
        <v>11</v>
      </c>
      <c r="Y399" s="13">
        <f t="shared" si="185"/>
        <v>8</v>
      </c>
      <c r="Z399" s="13">
        <f t="shared" si="185"/>
        <v>7</v>
      </c>
      <c r="AA399" s="13">
        <f t="shared" si="185"/>
        <v>5</v>
      </c>
      <c r="AB399" s="13">
        <f t="shared" si="185"/>
        <v>4</v>
      </c>
      <c r="AC399" s="13">
        <f t="shared" si="185"/>
        <v>11</v>
      </c>
      <c r="AD399" s="13">
        <f t="shared" si="185"/>
        <v>9</v>
      </c>
      <c r="AE399" s="13">
        <f t="shared" si="185"/>
        <v>6</v>
      </c>
      <c r="AF399" s="13">
        <f t="shared" si="185"/>
        <v>0</v>
      </c>
      <c r="AG399" s="13">
        <f t="shared" si="185"/>
        <v>32</v>
      </c>
      <c r="AH399" s="13">
        <f t="shared" si="185"/>
        <v>99</v>
      </c>
      <c r="AI399" s="3"/>
      <c r="AJ399" s="3"/>
    </row>
    <row r="400" spans="1:36">
      <c r="A400" s="33" t="s">
        <v>230</v>
      </c>
      <c r="B400" s="34" t="s">
        <v>4</v>
      </c>
      <c r="C400" s="34" t="s">
        <v>6</v>
      </c>
      <c r="D400" s="34" t="s">
        <v>8</v>
      </c>
      <c r="E400" s="35" t="s">
        <v>114</v>
      </c>
      <c r="F400" s="36">
        <v>1217</v>
      </c>
      <c r="G400" s="36">
        <v>21</v>
      </c>
      <c r="H400" s="36">
        <v>20</v>
      </c>
      <c r="I400" s="36">
        <v>22</v>
      </c>
      <c r="J400" s="36">
        <v>17</v>
      </c>
      <c r="K400" s="36">
        <v>24</v>
      </c>
      <c r="L400" s="36">
        <v>105</v>
      </c>
      <c r="M400" s="36">
        <v>44</v>
      </c>
      <c r="N400" s="36">
        <v>135</v>
      </c>
      <c r="O400" s="36">
        <v>46</v>
      </c>
      <c r="P400" s="36">
        <v>113</v>
      </c>
      <c r="Q400" s="36">
        <v>106</v>
      </c>
      <c r="R400" s="36">
        <v>101</v>
      </c>
      <c r="S400" s="36">
        <v>88</v>
      </c>
      <c r="T400" s="36">
        <v>80</v>
      </c>
      <c r="U400" s="36">
        <v>71</v>
      </c>
      <c r="V400" s="36">
        <v>58</v>
      </c>
      <c r="W400" s="36">
        <v>46</v>
      </c>
      <c r="X400" s="36">
        <v>37</v>
      </c>
      <c r="Y400" s="36">
        <v>29</v>
      </c>
      <c r="Z400" s="36">
        <v>23</v>
      </c>
      <c r="AA400" s="36">
        <v>16</v>
      </c>
      <c r="AB400" s="36">
        <v>15</v>
      </c>
      <c r="AC400" s="37">
        <v>37</v>
      </c>
      <c r="AD400" s="37">
        <v>30</v>
      </c>
      <c r="AE400" s="36">
        <v>21</v>
      </c>
      <c r="AF400" s="36">
        <v>2</v>
      </c>
      <c r="AG400" s="36">
        <v>111</v>
      </c>
      <c r="AH400" s="36">
        <v>340</v>
      </c>
      <c r="AI400" s="3"/>
      <c r="AJ400" s="3"/>
    </row>
    <row r="401" spans="1:36">
      <c r="A401" s="10"/>
      <c r="B401" s="11"/>
      <c r="C401" s="11"/>
      <c r="D401" s="11"/>
      <c r="E401" s="32" t="s">
        <v>488</v>
      </c>
      <c r="F401" s="78">
        <v>851</v>
      </c>
      <c r="G401" s="13">
        <f t="shared" ref="G401:AH401" si="186">ROUND(G400*0.7,0)</f>
        <v>15</v>
      </c>
      <c r="H401" s="13">
        <f t="shared" si="186"/>
        <v>14</v>
      </c>
      <c r="I401" s="13">
        <f t="shared" si="186"/>
        <v>15</v>
      </c>
      <c r="J401" s="13">
        <f t="shared" si="186"/>
        <v>12</v>
      </c>
      <c r="K401" s="13">
        <f t="shared" si="186"/>
        <v>17</v>
      </c>
      <c r="L401" s="13">
        <v>73</v>
      </c>
      <c r="M401" s="13">
        <f t="shared" si="186"/>
        <v>31</v>
      </c>
      <c r="N401" s="13">
        <v>94</v>
      </c>
      <c r="O401" s="13">
        <f t="shared" si="186"/>
        <v>32</v>
      </c>
      <c r="P401" s="13">
        <f t="shared" si="186"/>
        <v>79</v>
      </c>
      <c r="Q401" s="13">
        <f t="shared" si="186"/>
        <v>74</v>
      </c>
      <c r="R401" s="13">
        <f t="shared" si="186"/>
        <v>71</v>
      </c>
      <c r="S401" s="13">
        <f t="shared" si="186"/>
        <v>62</v>
      </c>
      <c r="T401" s="13">
        <f t="shared" si="186"/>
        <v>56</v>
      </c>
      <c r="U401" s="13">
        <f t="shared" si="186"/>
        <v>50</v>
      </c>
      <c r="V401" s="13">
        <f t="shared" si="186"/>
        <v>41</v>
      </c>
      <c r="W401" s="13">
        <f t="shared" si="186"/>
        <v>32</v>
      </c>
      <c r="X401" s="13">
        <f t="shared" si="186"/>
        <v>26</v>
      </c>
      <c r="Y401" s="13">
        <f t="shared" si="186"/>
        <v>20</v>
      </c>
      <c r="Z401" s="13">
        <f t="shared" si="186"/>
        <v>16</v>
      </c>
      <c r="AA401" s="13">
        <f t="shared" si="186"/>
        <v>11</v>
      </c>
      <c r="AB401" s="13">
        <v>10</v>
      </c>
      <c r="AC401" s="13">
        <f t="shared" si="186"/>
        <v>26</v>
      </c>
      <c r="AD401" s="13">
        <f t="shared" si="186"/>
        <v>21</v>
      </c>
      <c r="AE401" s="13">
        <f t="shared" si="186"/>
        <v>15</v>
      </c>
      <c r="AF401" s="13">
        <f t="shared" si="186"/>
        <v>1</v>
      </c>
      <c r="AG401" s="13">
        <f t="shared" si="186"/>
        <v>78</v>
      </c>
      <c r="AH401" s="13">
        <f t="shared" si="186"/>
        <v>238</v>
      </c>
      <c r="AI401" s="3"/>
      <c r="AJ401" s="3"/>
    </row>
    <row r="402" spans="1:36">
      <c r="A402" s="10"/>
      <c r="B402" s="11"/>
      <c r="C402" s="11"/>
      <c r="D402" s="11"/>
      <c r="E402" s="32" t="s">
        <v>489</v>
      </c>
      <c r="F402" s="78">
        <v>366</v>
      </c>
      <c r="G402" s="13">
        <f t="shared" ref="G402:AH402" si="187">ROUND(G400*0.3,0)</f>
        <v>6</v>
      </c>
      <c r="H402" s="13">
        <f t="shared" si="187"/>
        <v>6</v>
      </c>
      <c r="I402" s="13">
        <f t="shared" si="187"/>
        <v>7</v>
      </c>
      <c r="J402" s="13">
        <f t="shared" si="187"/>
        <v>5</v>
      </c>
      <c r="K402" s="13">
        <f t="shared" si="187"/>
        <v>7</v>
      </c>
      <c r="L402" s="13">
        <f t="shared" si="187"/>
        <v>32</v>
      </c>
      <c r="M402" s="13">
        <f t="shared" si="187"/>
        <v>13</v>
      </c>
      <c r="N402" s="13">
        <f t="shared" si="187"/>
        <v>41</v>
      </c>
      <c r="O402" s="13">
        <f t="shared" si="187"/>
        <v>14</v>
      </c>
      <c r="P402" s="13">
        <f t="shared" si="187"/>
        <v>34</v>
      </c>
      <c r="Q402" s="13">
        <f t="shared" si="187"/>
        <v>32</v>
      </c>
      <c r="R402" s="13">
        <f t="shared" si="187"/>
        <v>30</v>
      </c>
      <c r="S402" s="13">
        <f t="shared" si="187"/>
        <v>26</v>
      </c>
      <c r="T402" s="13">
        <f t="shared" si="187"/>
        <v>24</v>
      </c>
      <c r="U402" s="13">
        <f t="shared" si="187"/>
        <v>21</v>
      </c>
      <c r="V402" s="13">
        <f t="shared" si="187"/>
        <v>17</v>
      </c>
      <c r="W402" s="13">
        <f t="shared" si="187"/>
        <v>14</v>
      </c>
      <c r="X402" s="13">
        <f t="shared" si="187"/>
        <v>11</v>
      </c>
      <c r="Y402" s="13">
        <f t="shared" si="187"/>
        <v>9</v>
      </c>
      <c r="Z402" s="13">
        <f t="shared" si="187"/>
        <v>7</v>
      </c>
      <c r="AA402" s="13">
        <f t="shared" si="187"/>
        <v>5</v>
      </c>
      <c r="AB402" s="13">
        <f t="shared" si="187"/>
        <v>5</v>
      </c>
      <c r="AC402" s="13">
        <f t="shared" si="187"/>
        <v>11</v>
      </c>
      <c r="AD402" s="13">
        <f t="shared" si="187"/>
        <v>9</v>
      </c>
      <c r="AE402" s="13">
        <f t="shared" si="187"/>
        <v>6</v>
      </c>
      <c r="AF402" s="13">
        <f t="shared" si="187"/>
        <v>1</v>
      </c>
      <c r="AG402" s="13">
        <f t="shared" si="187"/>
        <v>33</v>
      </c>
      <c r="AH402" s="13">
        <f t="shared" si="187"/>
        <v>102</v>
      </c>
      <c r="AI402" s="3"/>
      <c r="AJ402" s="3"/>
    </row>
    <row r="403" spans="1:36">
      <c r="A403" s="33" t="s">
        <v>231</v>
      </c>
      <c r="B403" s="34" t="s">
        <v>4</v>
      </c>
      <c r="C403" s="34" t="s">
        <v>6</v>
      </c>
      <c r="D403" s="34" t="s">
        <v>9</v>
      </c>
      <c r="E403" s="35" t="s">
        <v>115</v>
      </c>
      <c r="F403" s="36">
        <v>5670</v>
      </c>
      <c r="G403" s="36">
        <v>97</v>
      </c>
      <c r="H403" s="36">
        <v>98</v>
      </c>
      <c r="I403" s="36">
        <v>96</v>
      </c>
      <c r="J403" s="36">
        <v>96</v>
      </c>
      <c r="K403" s="36">
        <v>97</v>
      </c>
      <c r="L403" s="36">
        <v>488</v>
      </c>
      <c r="M403" s="36">
        <v>201</v>
      </c>
      <c r="N403" s="36">
        <v>629</v>
      </c>
      <c r="O403" s="36">
        <v>215</v>
      </c>
      <c r="P403" s="36">
        <v>528</v>
      </c>
      <c r="Q403" s="36">
        <v>496</v>
      </c>
      <c r="R403" s="36">
        <v>470</v>
      </c>
      <c r="S403" s="36">
        <v>410</v>
      </c>
      <c r="T403" s="36">
        <v>373</v>
      </c>
      <c r="U403" s="36">
        <v>333</v>
      </c>
      <c r="V403" s="36">
        <v>269</v>
      </c>
      <c r="W403" s="36">
        <v>218</v>
      </c>
      <c r="X403" s="36">
        <v>170</v>
      </c>
      <c r="Y403" s="36">
        <v>134</v>
      </c>
      <c r="Z403" s="36">
        <v>105</v>
      </c>
      <c r="AA403" s="36">
        <v>76</v>
      </c>
      <c r="AB403" s="36">
        <v>71</v>
      </c>
      <c r="AC403" s="37">
        <v>170</v>
      </c>
      <c r="AD403" s="37">
        <v>138</v>
      </c>
      <c r="AE403" s="36">
        <v>97</v>
      </c>
      <c r="AF403" s="36">
        <v>7</v>
      </c>
      <c r="AG403" s="36">
        <v>517</v>
      </c>
      <c r="AH403" s="36">
        <v>1582</v>
      </c>
      <c r="AI403" s="3"/>
      <c r="AJ403" s="3"/>
    </row>
    <row r="404" spans="1:36">
      <c r="A404" s="10"/>
      <c r="B404" s="11"/>
      <c r="C404" s="11"/>
      <c r="D404" s="11"/>
      <c r="E404" s="32" t="s">
        <v>490</v>
      </c>
      <c r="F404" s="78">
        <f>ROUND(F403*0.51,0)</f>
        <v>2892</v>
      </c>
      <c r="G404" s="13">
        <f t="shared" ref="G404:AH404" si="188">ROUND(G403*0.51,0)</f>
        <v>49</v>
      </c>
      <c r="H404" s="13">
        <f t="shared" si="188"/>
        <v>50</v>
      </c>
      <c r="I404" s="13">
        <f t="shared" si="188"/>
        <v>49</v>
      </c>
      <c r="J404" s="13">
        <f t="shared" si="188"/>
        <v>49</v>
      </c>
      <c r="K404" s="13">
        <f t="shared" si="188"/>
        <v>49</v>
      </c>
      <c r="L404" s="13">
        <f t="shared" si="188"/>
        <v>249</v>
      </c>
      <c r="M404" s="13">
        <f t="shared" si="188"/>
        <v>103</v>
      </c>
      <c r="N404" s="13">
        <f t="shared" si="188"/>
        <v>321</v>
      </c>
      <c r="O404" s="13">
        <f t="shared" si="188"/>
        <v>110</v>
      </c>
      <c r="P404" s="13">
        <f t="shared" si="188"/>
        <v>269</v>
      </c>
      <c r="Q404" s="13">
        <f t="shared" si="188"/>
        <v>253</v>
      </c>
      <c r="R404" s="13">
        <f t="shared" si="188"/>
        <v>240</v>
      </c>
      <c r="S404" s="13">
        <f t="shared" si="188"/>
        <v>209</v>
      </c>
      <c r="T404" s="13">
        <f t="shared" si="188"/>
        <v>190</v>
      </c>
      <c r="U404" s="13">
        <f t="shared" si="188"/>
        <v>170</v>
      </c>
      <c r="V404" s="13">
        <f t="shared" si="188"/>
        <v>137</v>
      </c>
      <c r="W404" s="13">
        <f t="shared" si="188"/>
        <v>111</v>
      </c>
      <c r="X404" s="13">
        <f t="shared" si="188"/>
        <v>87</v>
      </c>
      <c r="Y404" s="13">
        <f t="shared" si="188"/>
        <v>68</v>
      </c>
      <c r="Z404" s="13">
        <f t="shared" si="188"/>
        <v>54</v>
      </c>
      <c r="AA404" s="13">
        <f t="shared" si="188"/>
        <v>39</v>
      </c>
      <c r="AB404" s="13">
        <f t="shared" si="188"/>
        <v>36</v>
      </c>
      <c r="AC404" s="13">
        <f t="shared" si="188"/>
        <v>87</v>
      </c>
      <c r="AD404" s="13">
        <f t="shared" si="188"/>
        <v>70</v>
      </c>
      <c r="AE404" s="13">
        <f t="shared" si="188"/>
        <v>49</v>
      </c>
      <c r="AF404" s="13">
        <f t="shared" si="188"/>
        <v>4</v>
      </c>
      <c r="AG404" s="13">
        <f t="shared" si="188"/>
        <v>264</v>
      </c>
      <c r="AH404" s="13">
        <f t="shared" si="188"/>
        <v>807</v>
      </c>
      <c r="AI404" s="3"/>
      <c r="AJ404" s="3"/>
    </row>
    <row r="405" spans="1:36">
      <c r="A405" s="10"/>
      <c r="B405" s="11"/>
      <c r="C405" s="11"/>
      <c r="D405" s="11"/>
      <c r="E405" s="32" t="s">
        <v>491</v>
      </c>
      <c r="F405" s="78">
        <f>ROUND(F403*0.49,2)</f>
        <v>2778.3</v>
      </c>
      <c r="G405" s="13">
        <f t="shared" ref="G405:AH405" si="189">ROUND(G403*0.49,2)</f>
        <v>47.53</v>
      </c>
      <c r="H405" s="13">
        <f t="shared" si="189"/>
        <v>48.02</v>
      </c>
      <c r="I405" s="13">
        <f t="shared" si="189"/>
        <v>47.04</v>
      </c>
      <c r="J405" s="13">
        <f t="shared" si="189"/>
        <v>47.04</v>
      </c>
      <c r="K405" s="13">
        <f t="shared" si="189"/>
        <v>47.53</v>
      </c>
      <c r="L405" s="13">
        <f t="shared" si="189"/>
        <v>239.12</v>
      </c>
      <c r="M405" s="13">
        <f t="shared" si="189"/>
        <v>98.49</v>
      </c>
      <c r="N405" s="13">
        <f t="shared" si="189"/>
        <v>308.20999999999998</v>
      </c>
      <c r="O405" s="13">
        <f t="shared" si="189"/>
        <v>105.35</v>
      </c>
      <c r="P405" s="13">
        <f t="shared" si="189"/>
        <v>258.72000000000003</v>
      </c>
      <c r="Q405" s="13">
        <f t="shared" si="189"/>
        <v>243.04</v>
      </c>
      <c r="R405" s="13">
        <f t="shared" si="189"/>
        <v>230.3</v>
      </c>
      <c r="S405" s="13">
        <f t="shared" si="189"/>
        <v>200.9</v>
      </c>
      <c r="T405" s="13">
        <f t="shared" si="189"/>
        <v>182.77</v>
      </c>
      <c r="U405" s="13">
        <f t="shared" si="189"/>
        <v>163.16999999999999</v>
      </c>
      <c r="V405" s="13">
        <f t="shared" si="189"/>
        <v>131.81</v>
      </c>
      <c r="W405" s="13">
        <f t="shared" si="189"/>
        <v>106.82</v>
      </c>
      <c r="X405" s="13">
        <f t="shared" si="189"/>
        <v>83.3</v>
      </c>
      <c r="Y405" s="13">
        <f t="shared" si="189"/>
        <v>65.66</v>
      </c>
      <c r="Z405" s="13">
        <f t="shared" si="189"/>
        <v>51.45</v>
      </c>
      <c r="AA405" s="13">
        <f t="shared" si="189"/>
        <v>37.24</v>
      </c>
      <c r="AB405" s="13">
        <f t="shared" si="189"/>
        <v>34.79</v>
      </c>
      <c r="AC405" s="13">
        <f t="shared" si="189"/>
        <v>83.3</v>
      </c>
      <c r="AD405" s="13">
        <f t="shared" si="189"/>
        <v>67.62</v>
      </c>
      <c r="AE405" s="13">
        <f t="shared" si="189"/>
        <v>47.53</v>
      </c>
      <c r="AF405" s="13">
        <f t="shared" si="189"/>
        <v>3.43</v>
      </c>
      <c r="AG405" s="13">
        <f t="shared" si="189"/>
        <v>253.33</v>
      </c>
      <c r="AH405" s="13">
        <f t="shared" si="189"/>
        <v>775.18</v>
      </c>
      <c r="AI405" s="3"/>
      <c r="AJ405" s="3"/>
    </row>
    <row r="406" spans="1:36">
      <c r="A406" s="74" t="s">
        <v>539</v>
      </c>
      <c r="B406" s="69"/>
      <c r="C406" s="69"/>
      <c r="D406" s="69"/>
      <c r="E406" s="70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  <c r="AH406" s="71"/>
      <c r="AI406" s="3"/>
      <c r="AJ406" s="3"/>
    </row>
    <row r="407" spans="1:36">
      <c r="A407" s="75" t="s">
        <v>538</v>
      </c>
      <c r="B407" s="11"/>
      <c r="C407" s="11"/>
      <c r="D407" s="11"/>
      <c r="E407" s="32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3"/>
      <c r="AJ407" s="3"/>
    </row>
    <row r="408" spans="1:36">
      <c r="A408" s="10"/>
      <c r="B408" s="11"/>
      <c r="C408" s="11"/>
      <c r="D408" s="11"/>
      <c r="E408" s="32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3"/>
      <c r="AJ408" s="3"/>
    </row>
    <row r="409" spans="1:36">
      <c r="A409" s="10"/>
      <c r="B409" s="11"/>
      <c r="C409" s="11"/>
      <c r="D409" s="11"/>
      <c r="E409" s="32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3"/>
      <c r="AJ409" s="3"/>
    </row>
    <row r="410" spans="1:36">
      <c r="A410" s="10"/>
      <c r="B410" s="11"/>
      <c r="C410" s="11"/>
      <c r="D410" s="11"/>
      <c r="E410" s="32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3"/>
      <c r="AJ410" s="3"/>
    </row>
    <row r="411" spans="1:36">
      <c r="A411" s="10"/>
      <c r="B411" s="11"/>
      <c r="C411" s="11"/>
      <c r="D411" s="11"/>
      <c r="E411" s="32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3"/>
      <c r="AJ411" s="3"/>
    </row>
    <row r="412" spans="1:36" ht="13.5" thickBot="1">
      <c r="A412" s="25" t="s">
        <v>535</v>
      </c>
      <c r="M412" s="21"/>
      <c r="N412" s="21"/>
      <c r="O412" s="22"/>
      <c r="AF412" s="6"/>
      <c r="AI412" s="3"/>
      <c r="AJ412" s="3"/>
    </row>
    <row r="413" spans="1:36" ht="12" thickBot="1">
      <c r="A413" s="86" t="s">
        <v>279</v>
      </c>
      <c r="B413" s="88" t="s">
        <v>280</v>
      </c>
      <c r="C413" s="88" t="s">
        <v>281</v>
      </c>
      <c r="D413" s="88" t="s">
        <v>282</v>
      </c>
      <c r="E413" s="88" t="s">
        <v>283</v>
      </c>
      <c r="F413" s="85" t="s">
        <v>277</v>
      </c>
      <c r="G413" s="79" t="s">
        <v>251</v>
      </c>
      <c r="H413" s="79">
        <v>1</v>
      </c>
      <c r="I413" s="79">
        <v>2</v>
      </c>
      <c r="J413" s="79">
        <v>3</v>
      </c>
      <c r="K413" s="79">
        <v>4</v>
      </c>
      <c r="L413" s="79" t="s">
        <v>264</v>
      </c>
      <c r="M413" s="79" t="s">
        <v>272</v>
      </c>
      <c r="N413" s="79" t="s">
        <v>274</v>
      </c>
      <c r="O413" s="79" t="s">
        <v>273</v>
      </c>
      <c r="P413" s="79" t="s">
        <v>252</v>
      </c>
      <c r="Q413" s="79" t="s">
        <v>253</v>
      </c>
      <c r="R413" s="79" t="s">
        <v>254</v>
      </c>
      <c r="S413" s="79" t="s">
        <v>255</v>
      </c>
      <c r="T413" s="79" t="s">
        <v>256</v>
      </c>
      <c r="U413" s="79" t="s">
        <v>257</v>
      </c>
      <c r="V413" s="79" t="s">
        <v>258</v>
      </c>
      <c r="W413" s="79" t="s">
        <v>259</v>
      </c>
      <c r="X413" s="79" t="s">
        <v>260</v>
      </c>
      <c r="Y413" s="79" t="s">
        <v>261</v>
      </c>
      <c r="Z413" s="79" t="s">
        <v>262</v>
      </c>
      <c r="AA413" s="79" t="s">
        <v>263</v>
      </c>
      <c r="AB413" s="81" t="s">
        <v>133</v>
      </c>
      <c r="AC413" s="58" t="s">
        <v>271</v>
      </c>
      <c r="AD413" s="59"/>
      <c r="AE413" s="83" t="s">
        <v>275</v>
      </c>
      <c r="AF413" s="85" t="s">
        <v>276</v>
      </c>
      <c r="AG413" s="60" t="s">
        <v>267</v>
      </c>
      <c r="AH413" s="61"/>
      <c r="AI413" s="3"/>
      <c r="AJ413" s="3"/>
    </row>
    <row r="414" spans="1:36" ht="23.25" thickBot="1">
      <c r="A414" s="87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2"/>
      <c r="AC414" s="62" t="s">
        <v>277</v>
      </c>
      <c r="AD414" s="63" t="s">
        <v>278</v>
      </c>
      <c r="AE414" s="84"/>
      <c r="AF414" s="80"/>
      <c r="AG414" s="64" t="s">
        <v>265</v>
      </c>
      <c r="AH414" s="64" t="s">
        <v>266</v>
      </c>
      <c r="AI414" s="3"/>
      <c r="AJ414" s="3"/>
    </row>
    <row r="415" spans="1:36">
      <c r="A415" s="43" t="s">
        <v>232</v>
      </c>
      <c r="B415" s="44" t="s">
        <v>4</v>
      </c>
      <c r="C415" s="44" t="s">
        <v>8</v>
      </c>
      <c r="D415" s="44" t="s">
        <v>0</v>
      </c>
      <c r="E415" s="45" t="s">
        <v>116</v>
      </c>
      <c r="F415" s="46">
        <v>56450</v>
      </c>
      <c r="G415" s="46">
        <v>962</v>
      </c>
      <c r="H415" s="46">
        <v>957</v>
      </c>
      <c r="I415" s="46">
        <v>958</v>
      </c>
      <c r="J415" s="46">
        <v>958</v>
      </c>
      <c r="K415" s="46">
        <v>959</v>
      </c>
      <c r="L415" s="46">
        <v>4853</v>
      </c>
      <c r="M415" s="46">
        <v>2007</v>
      </c>
      <c r="N415" s="46">
        <v>6271</v>
      </c>
      <c r="O415" s="46">
        <v>2134</v>
      </c>
      <c r="P415" s="46">
        <v>5256</v>
      </c>
      <c r="Q415" s="46">
        <v>4938</v>
      </c>
      <c r="R415" s="46">
        <v>4678</v>
      </c>
      <c r="S415" s="46">
        <v>4082</v>
      </c>
      <c r="T415" s="46">
        <v>3715</v>
      </c>
      <c r="U415" s="46">
        <v>3310</v>
      </c>
      <c r="V415" s="46">
        <v>2677</v>
      </c>
      <c r="W415" s="46">
        <v>2172</v>
      </c>
      <c r="X415" s="46">
        <v>1707</v>
      </c>
      <c r="Y415" s="46">
        <v>1339</v>
      </c>
      <c r="Z415" s="46">
        <v>1048</v>
      </c>
      <c r="AA415" s="46">
        <v>762</v>
      </c>
      <c r="AB415" s="46">
        <v>707</v>
      </c>
      <c r="AC415" s="47">
        <v>1698</v>
      </c>
      <c r="AD415" s="47">
        <v>1380</v>
      </c>
      <c r="AE415" s="48">
        <v>973</v>
      </c>
      <c r="AF415" s="46">
        <v>74</v>
      </c>
      <c r="AG415" s="46">
        <v>5151</v>
      </c>
      <c r="AH415" s="46">
        <v>15754</v>
      </c>
      <c r="AI415" s="3"/>
      <c r="AJ415" s="3"/>
    </row>
    <row r="416" spans="1:36">
      <c r="A416" s="33" t="s">
        <v>233</v>
      </c>
      <c r="B416" s="34" t="s">
        <v>4</v>
      </c>
      <c r="C416" s="34" t="s">
        <v>8</v>
      </c>
      <c r="D416" s="34" t="s">
        <v>1</v>
      </c>
      <c r="E416" s="35" t="s">
        <v>524</v>
      </c>
      <c r="F416" s="36">
        <v>25952</v>
      </c>
      <c r="G416" s="36">
        <v>442</v>
      </c>
      <c r="H416" s="36">
        <v>439</v>
      </c>
      <c r="I416" s="36">
        <v>440</v>
      </c>
      <c r="J416" s="36">
        <v>442</v>
      </c>
      <c r="K416" s="36">
        <v>439</v>
      </c>
      <c r="L416" s="36">
        <v>2231</v>
      </c>
      <c r="M416" s="36">
        <v>923</v>
      </c>
      <c r="N416" s="36">
        <v>2883</v>
      </c>
      <c r="O416" s="36">
        <v>981</v>
      </c>
      <c r="P416" s="36">
        <v>2416</v>
      </c>
      <c r="Q416" s="36">
        <v>2270</v>
      </c>
      <c r="R416" s="36">
        <v>2151</v>
      </c>
      <c r="S416" s="36">
        <v>1877</v>
      </c>
      <c r="T416" s="36">
        <v>1708</v>
      </c>
      <c r="U416" s="36">
        <v>1522</v>
      </c>
      <c r="V416" s="36">
        <v>1231</v>
      </c>
      <c r="W416" s="36">
        <v>999</v>
      </c>
      <c r="X416" s="36">
        <v>785</v>
      </c>
      <c r="Y416" s="36">
        <v>616</v>
      </c>
      <c r="Z416" s="36">
        <v>482</v>
      </c>
      <c r="AA416" s="36">
        <v>350</v>
      </c>
      <c r="AB416" s="36">
        <v>325</v>
      </c>
      <c r="AC416" s="37">
        <v>781</v>
      </c>
      <c r="AD416" s="37">
        <v>636</v>
      </c>
      <c r="AE416" s="36">
        <v>448</v>
      </c>
      <c r="AF416" s="36">
        <v>34</v>
      </c>
      <c r="AG416" s="36">
        <v>2367</v>
      </c>
      <c r="AH416" s="36">
        <v>7242</v>
      </c>
      <c r="AI416" s="3"/>
      <c r="AJ416" s="3"/>
    </row>
    <row r="417" spans="1:36">
      <c r="A417" s="10"/>
      <c r="B417" s="11"/>
      <c r="C417" s="11"/>
      <c r="D417" s="11"/>
      <c r="E417" s="51" t="s">
        <v>510</v>
      </c>
      <c r="F417" s="78">
        <f t="shared" ref="F417:F419" si="190">SUM(G417:AB417)</f>
        <v>10380</v>
      </c>
      <c r="G417" s="13">
        <f>ROUND(G416*0.4,0)</f>
        <v>177</v>
      </c>
      <c r="H417" s="13">
        <f>ROUND(H416*0.4,0)</f>
        <v>176</v>
      </c>
      <c r="I417" s="13">
        <f t="shared" ref="I417:AH417" si="191">ROUND(I416*0.4,0)</f>
        <v>176</v>
      </c>
      <c r="J417" s="13">
        <f t="shared" si="191"/>
        <v>177</v>
      </c>
      <c r="K417" s="13">
        <f t="shared" si="191"/>
        <v>176</v>
      </c>
      <c r="L417" s="13">
        <f t="shared" si="191"/>
        <v>892</v>
      </c>
      <c r="M417" s="13">
        <f t="shared" si="191"/>
        <v>369</v>
      </c>
      <c r="N417" s="13">
        <f t="shared" si="191"/>
        <v>1153</v>
      </c>
      <c r="O417" s="13">
        <f t="shared" si="191"/>
        <v>392</v>
      </c>
      <c r="P417" s="13">
        <f t="shared" si="191"/>
        <v>966</v>
      </c>
      <c r="Q417" s="13">
        <f t="shared" si="191"/>
        <v>908</v>
      </c>
      <c r="R417" s="13">
        <f t="shared" si="191"/>
        <v>860</v>
      </c>
      <c r="S417" s="13">
        <f t="shared" si="191"/>
        <v>751</v>
      </c>
      <c r="T417" s="13">
        <f t="shared" si="191"/>
        <v>683</v>
      </c>
      <c r="U417" s="13">
        <f t="shared" si="191"/>
        <v>609</v>
      </c>
      <c r="V417" s="13">
        <f t="shared" si="191"/>
        <v>492</v>
      </c>
      <c r="W417" s="13">
        <f t="shared" si="191"/>
        <v>400</v>
      </c>
      <c r="X417" s="13">
        <f t="shared" si="191"/>
        <v>314</v>
      </c>
      <c r="Y417" s="13">
        <f t="shared" si="191"/>
        <v>246</v>
      </c>
      <c r="Z417" s="13">
        <f t="shared" si="191"/>
        <v>193</v>
      </c>
      <c r="AA417" s="13">
        <f t="shared" si="191"/>
        <v>140</v>
      </c>
      <c r="AB417" s="13">
        <f t="shared" si="191"/>
        <v>130</v>
      </c>
      <c r="AC417" s="13">
        <f t="shared" si="191"/>
        <v>312</v>
      </c>
      <c r="AD417" s="13">
        <f t="shared" si="191"/>
        <v>254</v>
      </c>
      <c r="AE417" s="13">
        <f t="shared" si="191"/>
        <v>179</v>
      </c>
      <c r="AF417" s="13">
        <f t="shared" si="191"/>
        <v>14</v>
      </c>
      <c r="AG417" s="13">
        <f t="shared" si="191"/>
        <v>947</v>
      </c>
      <c r="AH417" s="13">
        <f t="shared" si="191"/>
        <v>2897</v>
      </c>
      <c r="AI417" s="3"/>
      <c r="AJ417" s="3"/>
    </row>
    <row r="418" spans="1:36">
      <c r="A418" s="10"/>
      <c r="B418" s="11"/>
      <c r="C418" s="11"/>
      <c r="D418" s="11"/>
      <c r="E418" s="51" t="s">
        <v>511</v>
      </c>
      <c r="F418" s="13">
        <f t="shared" si="190"/>
        <v>10898</v>
      </c>
      <c r="G418" s="13">
        <v>185</v>
      </c>
      <c r="H418" s="13">
        <f>ROUND(H416*0.42,0)</f>
        <v>184</v>
      </c>
      <c r="I418" s="13">
        <f>ROUND(I416*0.42,0)</f>
        <v>185</v>
      </c>
      <c r="J418" s="13">
        <v>185</v>
      </c>
      <c r="K418" s="13">
        <f t="shared" ref="K418:Q418" si="192">ROUND(K416*0.42,0)</f>
        <v>184</v>
      </c>
      <c r="L418" s="13">
        <f t="shared" si="192"/>
        <v>937</v>
      </c>
      <c r="M418" s="13">
        <f t="shared" si="192"/>
        <v>388</v>
      </c>
      <c r="N418" s="13">
        <f t="shared" si="192"/>
        <v>1211</v>
      </c>
      <c r="O418" s="13">
        <f t="shared" si="192"/>
        <v>412</v>
      </c>
      <c r="P418" s="13">
        <f t="shared" si="192"/>
        <v>1015</v>
      </c>
      <c r="Q418" s="13">
        <f t="shared" si="192"/>
        <v>953</v>
      </c>
      <c r="R418" s="13">
        <v>904</v>
      </c>
      <c r="S418" s="13">
        <f>ROUND(S416*0.42,0)</f>
        <v>788</v>
      </c>
      <c r="T418" s="13">
        <v>718</v>
      </c>
      <c r="U418" s="13">
        <f>ROUND(U416*0.42,0)</f>
        <v>639</v>
      </c>
      <c r="V418" s="13">
        <f>ROUND(V416*0.42,0)</f>
        <v>517</v>
      </c>
      <c r="W418" s="13">
        <v>419</v>
      </c>
      <c r="X418" s="13">
        <f>ROUND(X416*0.42,0)</f>
        <v>330</v>
      </c>
      <c r="Y418" s="13">
        <f>ROUND(Y416*0.42,0)</f>
        <v>259</v>
      </c>
      <c r="Z418" s="13">
        <f>ROUND(Z416*0.42,0)</f>
        <v>202</v>
      </c>
      <c r="AA418" s="13">
        <f>ROUND(AA416*0.42,0)</f>
        <v>147</v>
      </c>
      <c r="AB418" s="13">
        <v>136</v>
      </c>
      <c r="AC418" s="13">
        <f t="shared" ref="AC418:AH418" si="193">ROUND(AC416*0.42,0)</f>
        <v>328</v>
      </c>
      <c r="AD418" s="13">
        <f t="shared" si="193"/>
        <v>267</v>
      </c>
      <c r="AE418" s="13">
        <f t="shared" si="193"/>
        <v>188</v>
      </c>
      <c r="AF418" s="13">
        <f t="shared" si="193"/>
        <v>14</v>
      </c>
      <c r="AG418" s="13">
        <f t="shared" si="193"/>
        <v>994</v>
      </c>
      <c r="AH418" s="13">
        <f t="shared" si="193"/>
        <v>3042</v>
      </c>
      <c r="AI418" s="3"/>
      <c r="AJ418" s="3"/>
    </row>
    <row r="419" spans="1:36">
      <c r="A419" s="10"/>
      <c r="B419" s="11"/>
      <c r="C419" s="11"/>
      <c r="D419" s="11"/>
      <c r="E419" s="51" t="s">
        <v>512</v>
      </c>
      <c r="F419" s="78">
        <f t="shared" si="190"/>
        <v>4674</v>
      </c>
      <c r="G419" s="13">
        <f>ROUND(G416*0.18,0)</f>
        <v>80</v>
      </c>
      <c r="H419" s="13">
        <f>ROUND(H416*0.18,0)</f>
        <v>79</v>
      </c>
      <c r="I419" s="13">
        <f>ROUND(I416*0.18,0)</f>
        <v>79</v>
      </c>
      <c r="J419" s="13">
        <f t="shared" ref="J419:AH419" si="194">ROUND(J416*0.18,0)</f>
        <v>80</v>
      </c>
      <c r="K419" s="13">
        <f t="shared" si="194"/>
        <v>79</v>
      </c>
      <c r="L419" s="13">
        <f t="shared" si="194"/>
        <v>402</v>
      </c>
      <c r="M419" s="13">
        <f t="shared" si="194"/>
        <v>166</v>
      </c>
      <c r="N419" s="13">
        <f t="shared" si="194"/>
        <v>519</v>
      </c>
      <c r="O419" s="13">
        <f t="shared" si="194"/>
        <v>177</v>
      </c>
      <c r="P419" s="13">
        <f t="shared" si="194"/>
        <v>435</v>
      </c>
      <c r="Q419" s="13">
        <f t="shared" si="194"/>
        <v>409</v>
      </c>
      <c r="R419" s="13">
        <f t="shared" si="194"/>
        <v>387</v>
      </c>
      <c r="S419" s="13">
        <f t="shared" si="194"/>
        <v>338</v>
      </c>
      <c r="T419" s="13">
        <f t="shared" si="194"/>
        <v>307</v>
      </c>
      <c r="U419" s="13">
        <f t="shared" si="194"/>
        <v>274</v>
      </c>
      <c r="V419" s="13">
        <f t="shared" si="194"/>
        <v>222</v>
      </c>
      <c r="W419" s="13">
        <f t="shared" si="194"/>
        <v>180</v>
      </c>
      <c r="X419" s="13">
        <f t="shared" si="194"/>
        <v>141</v>
      </c>
      <c r="Y419" s="13">
        <f t="shared" si="194"/>
        <v>111</v>
      </c>
      <c r="Z419" s="13">
        <f t="shared" si="194"/>
        <v>87</v>
      </c>
      <c r="AA419" s="13">
        <f t="shared" si="194"/>
        <v>63</v>
      </c>
      <c r="AB419" s="13">
        <f t="shared" si="194"/>
        <v>59</v>
      </c>
      <c r="AC419" s="13">
        <f t="shared" si="194"/>
        <v>141</v>
      </c>
      <c r="AD419" s="13">
        <f t="shared" si="194"/>
        <v>114</v>
      </c>
      <c r="AE419" s="13">
        <f t="shared" si="194"/>
        <v>81</v>
      </c>
      <c r="AF419" s="13">
        <f t="shared" si="194"/>
        <v>6</v>
      </c>
      <c r="AG419" s="13">
        <f t="shared" si="194"/>
        <v>426</v>
      </c>
      <c r="AH419" s="13">
        <f t="shared" si="194"/>
        <v>1304</v>
      </c>
      <c r="AI419" s="3"/>
      <c r="AJ419" s="3"/>
    </row>
    <row r="420" spans="1:36">
      <c r="A420" s="33" t="s">
        <v>234</v>
      </c>
      <c r="B420" s="34" t="s">
        <v>4</v>
      </c>
      <c r="C420" s="34" t="s">
        <v>8</v>
      </c>
      <c r="D420" s="34" t="s">
        <v>2</v>
      </c>
      <c r="E420" s="35" t="s">
        <v>525</v>
      </c>
      <c r="F420" s="36">
        <v>10091</v>
      </c>
      <c r="G420" s="36">
        <v>172</v>
      </c>
      <c r="H420" s="36">
        <v>173</v>
      </c>
      <c r="I420" s="36">
        <v>171</v>
      </c>
      <c r="J420" s="36">
        <v>167</v>
      </c>
      <c r="K420" s="36">
        <v>176</v>
      </c>
      <c r="L420" s="36">
        <v>867</v>
      </c>
      <c r="M420" s="36">
        <v>358</v>
      </c>
      <c r="N420" s="36">
        <v>1122</v>
      </c>
      <c r="O420" s="36">
        <v>381</v>
      </c>
      <c r="P420" s="36">
        <v>940</v>
      </c>
      <c r="Q420" s="36">
        <v>882</v>
      </c>
      <c r="R420" s="36">
        <v>836</v>
      </c>
      <c r="S420" s="36">
        <v>730</v>
      </c>
      <c r="T420" s="36">
        <v>664</v>
      </c>
      <c r="U420" s="36">
        <v>592</v>
      </c>
      <c r="V420" s="36">
        <v>479</v>
      </c>
      <c r="W420" s="36">
        <v>388</v>
      </c>
      <c r="X420" s="36">
        <v>305</v>
      </c>
      <c r="Y420" s="36">
        <v>239</v>
      </c>
      <c r="Z420" s="36">
        <v>187</v>
      </c>
      <c r="AA420" s="36">
        <v>136</v>
      </c>
      <c r="AB420" s="36">
        <v>126</v>
      </c>
      <c r="AC420" s="37">
        <v>303</v>
      </c>
      <c r="AD420" s="37">
        <v>246</v>
      </c>
      <c r="AE420" s="36">
        <v>174</v>
      </c>
      <c r="AF420" s="36">
        <v>13</v>
      </c>
      <c r="AG420" s="36">
        <v>921</v>
      </c>
      <c r="AH420" s="36">
        <v>2816</v>
      </c>
      <c r="AI420" s="3"/>
      <c r="AJ420" s="3"/>
    </row>
    <row r="421" spans="1:36">
      <c r="A421" s="10"/>
      <c r="B421" s="11"/>
      <c r="C421" s="11"/>
      <c r="D421" s="11"/>
      <c r="E421" s="51" t="s">
        <v>513</v>
      </c>
      <c r="F421" s="78">
        <f t="shared" ref="F421:F425" si="195">SUM(G421:AB421)</f>
        <v>7066</v>
      </c>
      <c r="G421" s="13">
        <v>121</v>
      </c>
      <c r="H421" s="13">
        <v>122</v>
      </c>
      <c r="I421" s="13">
        <f t="shared" ref="I421:AG421" si="196">ROUND(I420*0.7,0)</f>
        <v>120</v>
      </c>
      <c r="J421" s="13">
        <f t="shared" si="196"/>
        <v>117</v>
      </c>
      <c r="K421" s="13">
        <f t="shared" si="196"/>
        <v>123</v>
      </c>
      <c r="L421" s="13">
        <f t="shared" si="196"/>
        <v>607</v>
      </c>
      <c r="M421" s="13">
        <f t="shared" si="196"/>
        <v>251</v>
      </c>
      <c r="N421" s="13">
        <f t="shared" si="196"/>
        <v>785</v>
      </c>
      <c r="O421" s="13">
        <f t="shared" si="196"/>
        <v>267</v>
      </c>
      <c r="P421" s="13">
        <f t="shared" si="196"/>
        <v>658</v>
      </c>
      <c r="Q421" s="13">
        <v>618</v>
      </c>
      <c r="R421" s="13">
        <f t="shared" si="196"/>
        <v>585</v>
      </c>
      <c r="S421" s="13">
        <f t="shared" si="196"/>
        <v>511</v>
      </c>
      <c r="T421" s="13">
        <f t="shared" si="196"/>
        <v>465</v>
      </c>
      <c r="U421" s="13">
        <f t="shared" si="196"/>
        <v>414</v>
      </c>
      <c r="V421" s="13">
        <f t="shared" si="196"/>
        <v>335</v>
      </c>
      <c r="W421" s="13">
        <f t="shared" si="196"/>
        <v>272</v>
      </c>
      <c r="X421" s="13">
        <f t="shared" si="196"/>
        <v>214</v>
      </c>
      <c r="Y421" s="13">
        <v>168</v>
      </c>
      <c r="Z421" s="13">
        <f t="shared" si="196"/>
        <v>131</v>
      </c>
      <c r="AA421" s="13">
        <f t="shared" si="196"/>
        <v>95</v>
      </c>
      <c r="AB421" s="13">
        <v>87</v>
      </c>
      <c r="AC421" s="13">
        <v>213</v>
      </c>
      <c r="AD421" s="13">
        <v>173</v>
      </c>
      <c r="AE421" s="13">
        <v>123</v>
      </c>
      <c r="AF421" s="13">
        <f t="shared" si="196"/>
        <v>9</v>
      </c>
      <c r="AG421" s="13">
        <f t="shared" si="196"/>
        <v>645</v>
      </c>
      <c r="AH421" s="13">
        <v>1972</v>
      </c>
      <c r="AI421" s="3"/>
      <c r="AJ421" s="3"/>
    </row>
    <row r="422" spans="1:36">
      <c r="A422" s="10"/>
      <c r="B422" s="11"/>
      <c r="C422" s="11"/>
      <c r="D422" s="11"/>
      <c r="E422" s="51" t="s">
        <v>514</v>
      </c>
      <c r="F422" s="78">
        <f t="shared" si="195"/>
        <v>302</v>
      </c>
      <c r="G422" s="13">
        <f>ROUND(G420*0.03,0)</f>
        <v>5</v>
      </c>
      <c r="H422" s="13">
        <f t="shared" ref="H422:AH422" si="197">ROUND(H420*0.03,0)</f>
        <v>5</v>
      </c>
      <c r="I422" s="13">
        <f t="shared" si="197"/>
        <v>5</v>
      </c>
      <c r="J422" s="13">
        <f t="shared" si="197"/>
        <v>5</v>
      </c>
      <c r="K422" s="13">
        <f t="shared" si="197"/>
        <v>5</v>
      </c>
      <c r="L422" s="13">
        <f t="shared" si="197"/>
        <v>26</v>
      </c>
      <c r="M422" s="13">
        <f t="shared" si="197"/>
        <v>11</v>
      </c>
      <c r="N422" s="13">
        <f t="shared" si="197"/>
        <v>34</v>
      </c>
      <c r="O422" s="13">
        <f t="shared" si="197"/>
        <v>11</v>
      </c>
      <c r="P422" s="13">
        <f t="shared" si="197"/>
        <v>28</v>
      </c>
      <c r="Q422" s="13">
        <f t="shared" si="197"/>
        <v>26</v>
      </c>
      <c r="R422" s="13">
        <f t="shared" si="197"/>
        <v>25</v>
      </c>
      <c r="S422" s="13">
        <f t="shared" si="197"/>
        <v>22</v>
      </c>
      <c r="T422" s="13">
        <f t="shared" si="197"/>
        <v>20</v>
      </c>
      <c r="U422" s="13">
        <f t="shared" si="197"/>
        <v>18</v>
      </c>
      <c r="V422" s="13">
        <f t="shared" si="197"/>
        <v>14</v>
      </c>
      <c r="W422" s="13">
        <f t="shared" si="197"/>
        <v>12</v>
      </c>
      <c r="X422" s="13">
        <f t="shared" si="197"/>
        <v>9</v>
      </c>
      <c r="Y422" s="13">
        <f t="shared" si="197"/>
        <v>7</v>
      </c>
      <c r="Z422" s="13">
        <f t="shared" si="197"/>
        <v>6</v>
      </c>
      <c r="AA422" s="13">
        <f t="shared" si="197"/>
        <v>4</v>
      </c>
      <c r="AB422" s="13">
        <f t="shared" si="197"/>
        <v>4</v>
      </c>
      <c r="AC422" s="13">
        <f t="shared" si="197"/>
        <v>9</v>
      </c>
      <c r="AD422" s="13">
        <f t="shared" si="197"/>
        <v>7</v>
      </c>
      <c r="AE422" s="13">
        <f t="shared" si="197"/>
        <v>5</v>
      </c>
      <c r="AF422" s="13">
        <f t="shared" si="197"/>
        <v>0</v>
      </c>
      <c r="AG422" s="13">
        <f t="shared" si="197"/>
        <v>28</v>
      </c>
      <c r="AH422" s="13">
        <f t="shared" si="197"/>
        <v>84</v>
      </c>
      <c r="AI422" s="3"/>
      <c r="AJ422" s="3"/>
    </row>
    <row r="423" spans="1:36">
      <c r="A423" s="10"/>
      <c r="B423" s="11"/>
      <c r="C423" s="11"/>
      <c r="D423" s="11"/>
      <c r="E423" s="51" t="s">
        <v>515</v>
      </c>
      <c r="F423" s="78">
        <f t="shared" si="195"/>
        <v>708</v>
      </c>
      <c r="G423" s="13">
        <f>ROUND(G420*0.07,0)</f>
        <v>12</v>
      </c>
      <c r="H423" s="13">
        <f t="shared" ref="H423:AH423" si="198">ROUND(H420*0.07,0)</f>
        <v>12</v>
      </c>
      <c r="I423" s="13">
        <f t="shared" si="198"/>
        <v>12</v>
      </c>
      <c r="J423" s="13">
        <f t="shared" si="198"/>
        <v>12</v>
      </c>
      <c r="K423" s="13">
        <f t="shared" si="198"/>
        <v>12</v>
      </c>
      <c r="L423" s="13">
        <f t="shared" si="198"/>
        <v>61</v>
      </c>
      <c r="M423" s="13">
        <f t="shared" si="198"/>
        <v>25</v>
      </c>
      <c r="N423" s="13">
        <f t="shared" si="198"/>
        <v>79</v>
      </c>
      <c r="O423" s="13">
        <f t="shared" si="198"/>
        <v>27</v>
      </c>
      <c r="P423" s="13">
        <f t="shared" si="198"/>
        <v>66</v>
      </c>
      <c r="Q423" s="13">
        <f t="shared" si="198"/>
        <v>62</v>
      </c>
      <c r="R423" s="13">
        <f t="shared" si="198"/>
        <v>59</v>
      </c>
      <c r="S423" s="13">
        <f t="shared" si="198"/>
        <v>51</v>
      </c>
      <c r="T423" s="13">
        <f t="shared" si="198"/>
        <v>46</v>
      </c>
      <c r="U423" s="13">
        <f t="shared" si="198"/>
        <v>41</v>
      </c>
      <c r="V423" s="13">
        <f t="shared" si="198"/>
        <v>34</v>
      </c>
      <c r="W423" s="13">
        <f t="shared" si="198"/>
        <v>27</v>
      </c>
      <c r="X423" s="13">
        <f t="shared" si="198"/>
        <v>21</v>
      </c>
      <c r="Y423" s="13">
        <f t="shared" si="198"/>
        <v>17</v>
      </c>
      <c r="Z423" s="13">
        <f t="shared" si="198"/>
        <v>13</v>
      </c>
      <c r="AA423" s="13">
        <f t="shared" si="198"/>
        <v>10</v>
      </c>
      <c r="AB423" s="13">
        <f t="shared" si="198"/>
        <v>9</v>
      </c>
      <c r="AC423" s="13">
        <f t="shared" si="198"/>
        <v>21</v>
      </c>
      <c r="AD423" s="13">
        <f t="shared" si="198"/>
        <v>17</v>
      </c>
      <c r="AE423" s="13">
        <f t="shared" si="198"/>
        <v>12</v>
      </c>
      <c r="AF423" s="13">
        <f t="shared" si="198"/>
        <v>1</v>
      </c>
      <c r="AG423" s="13">
        <f t="shared" si="198"/>
        <v>64</v>
      </c>
      <c r="AH423" s="13">
        <f t="shared" si="198"/>
        <v>197</v>
      </c>
      <c r="AI423" s="3"/>
      <c r="AJ423" s="3"/>
    </row>
    <row r="424" spans="1:36">
      <c r="A424" s="10"/>
      <c r="B424" s="11"/>
      <c r="C424" s="11"/>
      <c r="D424" s="11"/>
      <c r="E424" s="51" t="s">
        <v>516</v>
      </c>
      <c r="F424" s="78">
        <f t="shared" si="195"/>
        <v>604</v>
      </c>
      <c r="G424" s="13">
        <f>ROUND(G420*0.06,0)</f>
        <v>10</v>
      </c>
      <c r="H424" s="13">
        <f t="shared" ref="H424:AH424" si="199">ROUND(H420*0.06,0)</f>
        <v>10</v>
      </c>
      <c r="I424" s="13">
        <f t="shared" si="199"/>
        <v>10</v>
      </c>
      <c r="J424" s="13">
        <f t="shared" si="199"/>
        <v>10</v>
      </c>
      <c r="K424" s="13">
        <f t="shared" si="199"/>
        <v>11</v>
      </c>
      <c r="L424" s="13">
        <f t="shared" si="199"/>
        <v>52</v>
      </c>
      <c r="M424" s="13">
        <f t="shared" si="199"/>
        <v>21</v>
      </c>
      <c r="N424" s="13">
        <f t="shared" si="199"/>
        <v>67</v>
      </c>
      <c r="O424" s="13">
        <f t="shared" si="199"/>
        <v>23</v>
      </c>
      <c r="P424" s="13">
        <f t="shared" si="199"/>
        <v>56</v>
      </c>
      <c r="Q424" s="13">
        <f t="shared" si="199"/>
        <v>53</v>
      </c>
      <c r="R424" s="13">
        <f t="shared" si="199"/>
        <v>50</v>
      </c>
      <c r="S424" s="13">
        <f t="shared" si="199"/>
        <v>44</v>
      </c>
      <c r="T424" s="13">
        <f t="shared" si="199"/>
        <v>40</v>
      </c>
      <c r="U424" s="13">
        <f t="shared" si="199"/>
        <v>36</v>
      </c>
      <c r="V424" s="13">
        <f t="shared" si="199"/>
        <v>29</v>
      </c>
      <c r="W424" s="13">
        <f t="shared" si="199"/>
        <v>23</v>
      </c>
      <c r="X424" s="13">
        <f t="shared" si="199"/>
        <v>18</v>
      </c>
      <c r="Y424" s="13">
        <f t="shared" si="199"/>
        <v>14</v>
      </c>
      <c r="Z424" s="13">
        <f t="shared" si="199"/>
        <v>11</v>
      </c>
      <c r="AA424" s="13">
        <f t="shared" si="199"/>
        <v>8</v>
      </c>
      <c r="AB424" s="13">
        <f t="shared" si="199"/>
        <v>8</v>
      </c>
      <c r="AC424" s="13">
        <f t="shared" si="199"/>
        <v>18</v>
      </c>
      <c r="AD424" s="13">
        <f t="shared" si="199"/>
        <v>15</v>
      </c>
      <c r="AE424" s="13">
        <f t="shared" si="199"/>
        <v>10</v>
      </c>
      <c r="AF424" s="13">
        <f t="shared" si="199"/>
        <v>1</v>
      </c>
      <c r="AG424" s="13">
        <f t="shared" si="199"/>
        <v>55</v>
      </c>
      <c r="AH424" s="13">
        <f t="shared" si="199"/>
        <v>169</v>
      </c>
      <c r="AI424" s="3"/>
      <c r="AJ424" s="3"/>
    </row>
    <row r="425" spans="1:36">
      <c r="A425" s="10"/>
      <c r="B425" s="11"/>
      <c r="C425" s="11"/>
      <c r="D425" s="11"/>
      <c r="E425" s="52" t="s">
        <v>517</v>
      </c>
      <c r="F425" s="78">
        <f t="shared" si="195"/>
        <v>1411</v>
      </c>
      <c r="G425" s="13">
        <f>ROUND(G420*0.14,0)</f>
        <v>24</v>
      </c>
      <c r="H425" s="13">
        <f t="shared" ref="H425:AH425" si="200">ROUND(H420*0.14,0)</f>
        <v>24</v>
      </c>
      <c r="I425" s="13">
        <f t="shared" si="200"/>
        <v>24</v>
      </c>
      <c r="J425" s="13">
        <f t="shared" si="200"/>
        <v>23</v>
      </c>
      <c r="K425" s="13">
        <f t="shared" si="200"/>
        <v>25</v>
      </c>
      <c r="L425" s="13">
        <f t="shared" si="200"/>
        <v>121</v>
      </c>
      <c r="M425" s="13">
        <f t="shared" si="200"/>
        <v>50</v>
      </c>
      <c r="N425" s="13">
        <f t="shared" si="200"/>
        <v>157</v>
      </c>
      <c r="O425" s="13">
        <f t="shared" si="200"/>
        <v>53</v>
      </c>
      <c r="P425" s="13">
        <f t="shared" si="200"/>
        <v>132</v>
      </c>
      <c r="Q425" s="13">
        <f t="shared" si="200"/>
        <v>123</v>
      </c>
      <c r="R425" s="13">
        <f t="shared" si="200"/>
        <v>117</v>
      </c>
      <c r="S425" s="13">
        <f t="shared" si="200"/>
        <v>102</v>
      </c>
      <c r="T425" s="13">
        <f t="shared" si="200"/>
        <v>93</v>
      </c>
      <c r="U425" s="13">
        <f t="shared" si="200"/>
        <v>83</v>
      </c>
      <c r="V425" s="13">
        <f t="shared" si="200"/>
        <v>67</v>
      </c>
      <c r="W425" s="13">
        <f t="shared" si="200"/>
        <v>54</v>
      </c>
      <c r="X425" s="13">
        <f t="shared" si="200"/>
        <v>43</v>
      </c>
      <c r="Y425" s="13">
        <f t="shared" si="200"/>
        <v>33</v>
      </c>
      <c r="Z425" s="13">
        <f t="shared" si="200"/>
        <v>26</v>
      </c>
      <c r="AA425" s="13">
        <f t="shared" si="200"/>
        <v>19</v>
      </c>
      <c r="AB425" s="13">
        <f t="shared" si="200"/>
        <v>18</v>
      </c>
      <c r="AC425" s="13">
        <f t="shared" si="200"/>
        <v>42</v>
      </c>
      <c r="AD425" s="13">
        <f t="shared" si="200"/>
        <v>34</v>
      </c>
      <c r="AE425" s="13">
        <f t="shared" si="200"/>
        <v>24</v>
      </c>
      <c r="AF425" s="13">
        <f t="shared" si="200"/>
        <v>2</v>
      </c>
      <c r="AG425" s="13">
        <f t="shared" si="200"/>
        <v>129</v>
      </c>
      <c r="AH425" s="13">
        <f t="shared" si="200"/>
        <v>394</v>
      </c>
      <c r="AI425" s="3"/>
      <c r="AJ425" s="3"/>
    </row>
    <row r="426" spans="1:36">
      <c r="A426" s="33" t="s">
        <v>235</v>
      </c>
      <c r="B426" s="34" t="s">
        <v>4</v>
      </c>
      <c r="C426" s="34" t="s">
        <v>8</v>
      </c>
      <c r="D426" s="34" t="s">
        <v>3</v>
      </c>
      <c r="E426" s="35" t="s">
        <v>526</v>
      </c>
      <c r="F426" s="36">
        <v>6825</v>
      </c>
      <c r="G426" s="36">
        <v>116</v>
      </c>
      <c r="H426" s="36">
        <v>115</v>
      </c>
      <c r="I426" s="36">
        <v>118</v>
      </c>
      <c r="J426" s="36">
        <v>119</v>
      </c>
      <c r="K426" s="36">
        <v>113</v>
      </c>
      <c r="L426" s="36">
        <v>587</v>
      </c>
      <c r="M426" s="36">
        <v>243</v>
      </c>
      <c r="N426" s="36">
        <v>758</v>
      </c>
      <c r="O426" s="36">
        <v>258</v>
      </c>
      <c r="P426" s="36">
        <v>635</v>
      </c>
      <c r="Q426" s="36">
        <v>597</v>
      </c>
      <c r="R426" s="36">
        <v>566</v>
      </c>
      <c r="S426" s="36">
        <v>493</v>
      </c>
      <c r="T426" s="36">
        <v>449</v>
      </c>
      <c r="U426" s="36">
        <v>400</v>
      </c>
      <c r="V426" s="36">
        <v>324</v>
      </c>
      <c r="W426" s="36">
        <v>263</v>
      </c>
      <c r="X426" s="36">
        <v>206</v>
      </c>
      <c r="Y426" s="36">
        <v>161</v>
      </c>
      <c r="Z426" s="36">
        <v>127</v>
      </c>
      <c r="AA426" s="36">
        <v>92</v>
      </c>
      <c r="AB426" s="36">
        <v>85</v>
      </c>
      <c r="AC426" s="37">
        <v>205</v>
      </c>
      <c r="AD426" s="37">
        <v>167</v>
      </c>
      <c r="AE426" s="36">
        <v>117</v>
      </c>
      <c r="AF426" s="36">
        <v>9</v>
      </c>
      <c r="AG426" s="36">
        <v>623</v>
      </c>
      <c r="AH426" s="36">
        <v>1905</v>
      </c>
      <c r="AI426" s="3"/>
      <c r="AJ426" s="3"/>
    </row>
    <row r="427" spans="1:36">
      <c r="A427" s="10"/>
      <c r="B427" s="11"/>
      <c r="C427" s="11"/>
      <c r="D427" s="11"/>
      <c r="E427" s="51" t="s">
        <v>518</v>
      </c>
      <c r="F427" s="78">
        <f t="shared" ref="F427:F429" si="201">SUM(G427:AB427)</f>
        <v>2729</v>
      </c>
      <c r="G427" s="13">
        <f>ROUND(G426*0.4,0)</f>
        <v>46</v>
      </c>
      <c r="H427" s="13">
        <f t="shared" ref="H427:AH427" si="202">ROUND(H426*0.4,0)</f>
        <v>46</v>
      </c>
      <c r="I427" s="13">
        <f t="shared" si="202"/>
        <v>47</v>
      </c>
      <c r="J427" s="13">
        <f t="shared" si="202"/>
        <v>48</v>
      </c>
      <c r="K427" s="13">
        <f t="shared" si="202"/>
        <v>45</v>
      </c>
      <c r="L427" s="13">
        <f t="shared" si="202"/>
        <v>235</v>
      </c>
      <c r="M427" s="13">
        <f t="shared" si="202"/>
        <v>97</v>
      </c>
      <c r="N427" s="13">
        <f t="shared" si="202"/>
        <v>303</v>
      </c>
      <c r="O427" s="13">
        <f t="shared" si="202"/>
        <v>103</v>
      </c>
      <c r="P427" s="13">
        <f t="shared" si="202"/>
        <v>254</v>
      </c>
      <c r="Q427" s="13">
        <f t="shared" si="202"/>
        <v>239</v>
      </c>
      <c r="R427" s="13">
        <f t="shared" si="202"/>
        <v>226</v>
      </c>
      <c r="S427" s="13">
        <f t="shared" si="202"/>
        <v>197</v>
      </c>
      <c r="T427" s="13">
        <f t="shared" si="202"/>
        <v>180</v>
      </c>
      <c r="U427" s="13">
        <f t="shared" si="202"/>
        <v>160</v>
      </c>
      <c r="V427" s="13">
        <f t="shared" si="202"/>
        <v>130</v>
      </c>
      <c r="W427" s="13">
        <f t="shared" si="202"/>
        <v>105</v>
      </c>
      <c r="X427" s="13">
        <f t="shared" si="202"/>
        <v>82</v>
      </c>
      <c r="Y427" s="13">
        <f t="shared" si="202"/>
        <v>64</v>
      </c>
      <c r="Z427" s="13">
        <f t="shared" si="202"/>
        <v>51</v>
      </c>
      <c r="AA427" s="13">
        <f t="shared" si="202"/>
        <v>37</v>
      </c>
      <c r="AB427" s="13">
        <f t="shared" si="202"/>
        <v>34</v>
      </c>
      <c r="AC427" s="13">
        <f t="shared" si="202"/>
        <v>82</v>
      </c>
      <c r="AD427" s="13">
        <f t="shared" si="202"/>
        <v>67</v>
      </c>
      <c r="AE427" s="13">
        <f t="shared" si="202"/>
        <v>47</v>
      </c>
      <c r="AF427" s="13">
        <f t="shared" si="202"/>
        <v>4</v>
      </c>
      <c r="AG427" s="13">
        <f t="shared" si="202"/>
        <v>249</v>
      </c>
      <c r="AH427" s="13">
        <f t="shared" si="202"/>
        <v>762</v>
      </c>
      <c r="AI427" s="3"/>
      <c r="AJ427" s="3"/>
    </row>
    <row r="428" spans="1:36">
      <c r="A428" s="10"/>
      <c r="B428" s="11"/>
      <c r="C428" s="11"/>
      <c r="D428" s="11"/>
      <c r="E428" s="51" t="s">
        <v>519</v>
      </c>
      <c r="F428" s="78">
        <f t="shared" si="201"/>
        <v>3139</v>
      </c>
      <c r="G428" s="13">
        <v>54</v>
      </c>
      <c r="H428" s="13">
        <f>ROUND(H426*0.46,0)</f>
        <v>53</v>
      </c>
      <c r="I428" s="13">
        <f>ROUND(I426*0.46,0)</f>
        <v>54</v>
      </c>
      <c r="J428" s="13">
        <v>54</v>
      </c>
      <c r="K428" s="13">
        <f t="shared" ref="K428:P428" si="203">ROUND(K426*0.46,0)</f>
        <v>52</v>
      </c>
      <c r="L428" s="13">
        <f t="shared" si="203"/>
        <v>270</v>
      </c>
      <c r="M428" s="13">
        <f t="shared" si="203"/>
        <v>112</v>
      </c>
      <c r="N428" s="13">
        <f t="shared" si="203"/>
        <v>349</v>
      </c>
      <c r="O428" s="13">
        <f t="shared" si="203"/>
        <v>119</v>
      </c>
      <c r="P428" s="13">
        <f t="shared" si="203"/>
        <v>292</v>
      </c>
      <c r="Q428" s="13">
        <v>274</v>
      </c>
      <c r="R428" s="13">
        <v>261</v>
      </c>
      <c r="S428" s="13">
        <f>ROUND(S426*0.46,0)</f>
        <v>227</v>
      </c>
      <c r="T428" s="13">
        <v>206</v>
      </c>
      <c r="U428" s="13">
        <f t="shared" ref="U428:AH428" si="204">ROUND(U426*0.46,0)</f>
        <v>184</v>
      </c>
      <c r="V428" s="13">
        <f t="shared" si="204"/>
        <v>149</v>
      </c>
      <c r="W428" s="13">
        <f t="shared" si="204"/>
        <v>121</v>
      </c>
      <c r="X428" s="13">
        <f t="shared" si="204"/>
        <v>95</v>
      </c>
      <c r="Y428" s="13">
        <f t="shared" si="204"/>
        <v>74</v>
      </c>
      <c r="Z428" s="13">
        <f t="shared" si="204"/>
        <v>58</v>
      </c>
      <c r="AA428" s="13">
        <f t="shared" si="204"/>
        <v>42</v>
      </c>
      <c r="AB428" s="13">
        <f t="shared" si="204"/>
        <v>39</v>
      </c>
      <c r="AC428" s="13">
        <f t="shared" si="204"/>
        <v>94</v>
      </c>
      <c r="AD428" s="13">
        <f t="shared" si="204"/>
        <v>77</v>
      </c>
      <c r="AE428" s="13">
        <f t="shared" si="204"/>
        <v>54</v>
      </c>
      <c r="AF428" s="13">
        <f t="shared" si="204"/>
        <v>4</v>
      </c>
      <c r="AG428" s="13">
        <f t="shared" si="204"/>
        <v>287</v>
      </c>
      <c r="AH428" s="13">
        <f t="shared" si="204"/>
        <v>876</v>
      </c>
      <c r="AI428" s="3"/>
      <c r="AJ428" s="3"/>
    </row>
    <row r="429" spans="1:36">
      <c r="A429" s="10"/>
      <c r="B429" s="11"/>
      <c r="C429" s="11"/>
      <c r="D429" s="11"/>
      <c r="E429" s="51" t="s">
        <v>520</v>
      </c>
      <c r="F429" s="78">
        <f t="shared" si="201"/>
        <v>957</v>
      </c>
      <c r="G429" s="13">
        <f>ROUND(G426*0.14,0)</f>
        <v>16</v>
      </c>
      <c r="H429" s="13">
        <f t="shared" ref="H429:AH429" si="205">ROUND(H426*0.14,0)</f>
        <v>16</v>
      </c>
      <c r="I429" s="13">
        <f t="shared" si="205"/>
        <v>17</v>
      </c>
      <c r="J429" s="13">
        <f t="shared" si="205"/>
        <v>17</v>
      </c>
      <c r="K429" s="13">
        <f t="shared" si="205"/>
        <v>16</v>
      </c>
      <c r="L429" s="13">
        <f t="shared" si="205"/>
        <v>82</v>
      </c>
      <c r="M429" s="13">
        <f t="shared" si="205"/>
        <v>34</v>
      </c>
      <c r="N429" s="13">
        <f t="shared" si="205"/>
        <v>106</v>
      </c>
      <c r="O429" s="13">
        <f t="shared" si="205"/>
        <v>36</v>
      </c>
      <c r="P429" s="13">
        <f t="shared" si="205"/>
        <v>89</v>
      </c>
      <c r="Q429" s="13">
        <f t="shared" si="205"/>
        <v>84</v>
      </c>
      <c r="R429" s="13">
        <f t="shared" si="205"/>
        <v>79</v>
      </c>
      <c r="S429" s="13">
        <f t="shared" si="205"/>
        <v>69</v>
      </c>
      <c r="T429" s="13">
        <f t="shared" si="205"/>
        <v>63</v>
      </c>
      <c r="U429" s="13">
        <f t="shared" si="205"/>
        <v>56</v>
      </c>
      <c r="V429" s="13">
        <f t="shared" si="205"/>
        <v>45</v>
      </c>
      <c r="W429" s="13">
        <f t="shared" si="205"/>
        <v>37</v>
      </c>
      <c r="X429" s="13">
        <f t="shared" si="205"/>
        <v>29</v>
      </c>
      <c r="Y429" s="13">
        <f t="shared" si="205"/>
        <v>23</v>
      </c>
      <c r="Z429" s="13">
        <f t="shared" si="205"/>
        <v>18</v>
      </c>
      <c r="AA429" s="13">
        <f t="shared" si="205"/>
        <v>13</v>
      </c>
      <c r="AB429" s="13">
        <f t="shared" si="205"/>
        <v>12</v>
      </c>
      <c r="AC429" s="13">
        <f t="shared" si="205"/>
        <v>29</v>
      </c>
      <c r="AD429" s="13">
        <f t="shared" si="205"/>
        <v>23</v>
      </c>
      <c r="AE429" s="13">
        <f t="shared" si="205"/>
        <v>16</v>
      </c>
      <c r="AF429" s="13">
        <f t="shared" si="205"/>
        <v>1</v>
      </c>
      <c r="AG429" s="13">
        <f t="shared" si="205"/>
        <v>87</v>
      </c>
      <c r="AH429" s="13">
        <f t="shared" si="205"/>
        <v>267</v>
      </c>
      <c r="AI429" s="3"/>
      <c r="AJ429" s="3"/>
    </row>
    <row r="430" spans="1:36">
      <c r="A430" s="33" t="s">
        <v>236</v>
      </c>
      <c r="B430" s="34" t="s">
        <v>4</v>
      </c>
      <c r="C430" s="34" t="s">
        <v>8</v>
      </c>
      <c r="D430" s="34" t="s">
        <v>4</v>
      </c>
      <c r="E430" s="53" t="s">
        <v>116</v>
      </c>
      <c r="F430" s="36">
        <v>5209</v>
      </c>
      <c r="G430" s="36">
        <v>89</v>
      </c>
      <c r="H430" s="36">
        <v>90</v>
      </c>
      <c r="I430" s="36">
        <v>88</v>
      </c>
      <c r="J430" s="36">
        <v>90</v>
      </c>
      <c r="K430" s="36">
        <v>87</v>
      </c>
      <c r="L430" s="36">
        <v>448</v>
      </c>
      <c r="M430" s="36">
        <v>185</v>
      </c>
      <c r="N430" s="36">
        <v>579</v>
      </c>
      <c r="O430" s="36">
        <v>197</v>
      </c>
      <c r="P430" s="36">
        <v>485</v>
      </c>
      <c r="Q430" s="36">
        <v>456</v>
      </c>
      <c r="R430" s="36">
        <v>431</v>
      </c>
      <c r="S430" s="36">
        <v>377</v>
      </c>
      <c r="T430" s="36">
        <v>343</v>
      </c>
      <c r="U430" s="36">
        <v>305</v>
      </c>
      <c r="V430" s="36">
        <v>246</v>
      </c>
      <c r="W430" s="36">
        <v>200</v>
      </c>
      <c r="X430" s="36">
        <v>158</v>
      </c>
      <c r="Y430" s="36">
        <v>124</v>
      </c>
      <c r="Z430" s="36">
        <v>96</v>
      </c>
      <c r="AA430" s="36">
        <v>70</v>
      </c>
      <c r="AB430" s="36">
        <v>65</v>
      </c>
      <c r="AC430" s="37">
        <v>157</v>
      </c>
      <c r="AD430" s="37">
        <v>127</v>
      </c>
      <c r="AE430" s="36">
        <v>90</v>
      </c>
      <c r="AF430" s="36">
        <v>7</v>
      </c>
      <c r="AG430" s="36">
        <v>475</v>
      </c>
      <c r="AH430" s="36">
        <v>1454</v>
      </c>
      <c r="AI430" s="3"/>
      <c r="AJ430" s="3"/>
    </row>
    <row r="431" spans="1:36">
      <c r="A431" s="10"/>
      <c r="B431" s="11"/>
      <c r="C431" s="11"/>
      <c r="D431" s="11"/>
      <c r="E431" s="49" t="s">
        <v>521</v>
      </c>
      <c r="F431" s="78">
        <v>5209</v>
      </c>
      <c r="G431" s="13">
        <v>89</v>
      </c>
      <c r="H431" s="13">
        <v>90</v>
      </c>
      <c r="I431" s="13">
        <v>88</v>
      </c>
      <c r="J431" s="13">
        <v>90</v>
      </c>
      <c r="K431" s="13">
        <v>87</v>
      </c>
      <c r="L431" s="13">
        <v>448</v>
      </c>
      <c r="M431" s="13">
        <v>185</v>
      </c>
      <c r="N431" s="13">
        <v>579</v>
      </c>
      <c r="O431" s="13">
        <v>197</v>
      </c>
      <c r="P431" s="13">
        <v>485</v>
      </c>
      <c r="Q431" s="13">
        <v>456</v>
      </c>
      <c r="R431" s="13">
        <v>431</v>
      </c>
      <c r="S431" s="13">
        <v>377</v>
      </c>
      <c r="T431" s="13">
        <v>343</v>
      </c>
      <c r="U431" s="13">
        <v>305</v>
      </c>
      <c r="V431" s="13">
        <v>246</v>
      </c>
      <c r="W431" s="13">
        <v>200</v>
      </c>
      <c r="X431" s="13">
        <v>158</v>
      </c>
      <c r="Y431" s="13">
        <v>124</v>
      </c>
      <c r="Z431" s="13">
        <v>96</v>
      </c>
      <c r="AA431" s="13">
        <v>70</v>
      </c>
      <c r="AB431" s="13">
        <v>65</v>
      </c>
      <c r="AC431" s="20">
        <v>157</v>
      </c>
      <c r="AD431" s="20">
        <v>127</v>
      </c>
      <c r="AE431" s="13">
        <v>90</v>
      </c>
      <c r="AF431" s="13">
        <v>7</v>
      </c>
      <c r="AG431" s="13">
        <v>475</v>
      </c>
      <c r="AH431" s="13">
        <v>1454</v>
      </c>
      <c r="AI431" s="3"/>
      <c r="AJ431" s="3"/>
    </row>
    <row r="432" spans="1:36">
      <c r="A432" s="33" t="s">
        <v>237</v>
      </c>
      <c r="B432" s="34" t="s">
        <v>4</v>
      </c>
      <c r="C432" s="34" t="s">
        <v>8</v>
      </c>
      <c r="D432" s="34" t="s">
        <v>5</v>
      </c>
      <c r="E432" s="53" t="s">
        <v>527</v>
      </c>
      <c r="F432" s="36">
        <v>1222</v>
      </c>
      <c r="G432" s="36">
        <v>21</v>
      </c>
      <c r="H432" s="36">
        <v>19</v>
      </c>
      <c r="I432" s="36">
        <v>22</v>
      </c>
      <c r="J432" s="36">
        <v>17</v>
      </c>
      <c r="K432" s="36">
        <v>24</v>
      </c>
      <c r="L432" s="36">
        <v>105</v>
      </c>
      <c r="M432" s="36">
        <v>44</v>
      </c>
      <c r="N432" s="36">
        <v>135</v>
      </c>
      <c r="O432" s="36">
        <v>46</v>
      </c>
      <c r="P432" s="36">
        <v>114</v>
      </c>
      <c r="Q432" s="36">
        <v>107</v>
      </c>
      <c r="R432" s="36">
        <v>101</v>
      </c>
      <c r="S432" s="36">
        <v>88</v>
      </c>
      <c r="T432" s="36">
        <v>80</v>
      </c>
      <c r="U432" s="36">
        <v>72</v>
      </c>
      <c r="V432" s="36">
        <v>58</v>
      </c>
      <c r="W432" s="36">
        <v>47</v>
      </c>
      <c r="X432" s="36">
        <v>37</v>
      </c>
      <c r="Y432" s="36">
        <v>29</v>
      </c>
      <c r="Z432" s="36">
        <v>23</v>
      </c>
      <c r="AA432" s="36">
        <v>17</v>
      </c>
      <c r="AB432" s="36">
        <v>16</v>
      </c>
      <c r="AC432" s="37">
        <v>37</v>
      </c>
      <c r="AD432" s="37">
        <v>30</v>
      </c>
      <c r="AE432" s="36">
        <v>21</v>
      </c>
      <c r="AF432" s="36">
        <v>2</v>
      </c>
      <c r="AG432" s="36">
        <v>112</v>
      </c>
      <c r="AH432" s="36">
        <v>341</v>
      </c>
      <c r="AI432" s="3"/>
      <c r="AJ432" s="3"/>
    </row>
    <row r="433" spans="1:36">
      <c r="A433" s="10"/>
      <c r="B433" s="11"/>
      <c r="C433" s="11"/>
      <c r="D433" s="11"/>
      <c r="E433" s="49" t="s">
        <v>522</v>
      </c>
      <c r="F433" s="78">
        <v>1222</v>
      </c>
      <c r="G433" s="13">
        <v>21</v>
      </c>
      <c r="H433" s="13">
        <v>19</v>
      </c>
      <c r="I433" s="13">
        <v>22</v>
      </c>
      <c r="J433" s="13">
        <v>17</v>
      </c>
      <c r="K433" s="13">
        <v>24</v>
      </c>
      <c r="L433" s="13">
        <v>105</v>
      </c>
      <c r="M433" s="13">
        <v>44</v>
      </c>
      <c r="N433" s="13">
        <v>135</v>
      </c>
      <c r="O433" s="13">
        <v>46</v>
      </c>
      <c r="P433" s="13">
        <v>114</v>
      </c>
      <c r="Q433" s="13">
        <v>107</v>
      </c>
      <c r="R433" s="13">
        <v>101</v>
      </c>
      <c r="S433" s="13">
        <v>88</v>
      </c>
      <c r="T433" s="13">
        <v>80</v>
      </c>
      <c r="U433" s="13">
        <v>72</v>
      </c>
      <c r="V433" s="13">
        <v>58</v>
      </c>
      <c r="W433" s="13">
        <v>47</v>
      </c>
      <c r="X433" s="13">
        <v>37</v>
      </c>
      <c r="Y433" s="13">
        <v>29</v>
      </c>
      <c r="Z433" s="13">
        <v>23</v>
      </c>
      <c r="AA433" s="13">
        <v>17</v>
      </c>
      <c r="AB433" s="13">
        <v>16</v>
      </c>
      <c r="AC433" s="20">
        <v>37</v>
      </c>
      <c r="AD433" s="20">
        <v>30</v>
      </c>
      <c r="AE433" s="13">
        <v>21</v>
      </c>
      <c r="AF433" s="13">
        <v>2</v>
      </c>
      <c r="AG433" s="13">
        <v>112</v>
      </c>
      <c r="AH433" s="13">
        <v>341</v>
      </c>
      <c r="AI433" s="3"/>
      <c r="AJ433" s="3"/>
    </row>
    <row r="434" spans="1:36">
      <c r="A434" s="33" t="s">
        <v>238</v>
      </c>
      <c r="B434" s="34" t="s">
        <v>4</v>
      </c>
      <c r="C434" s="34" t="s">
        <v>8</v>
      </c>
      <c r="D434" s="34" t="s">
        <v>6</v>
      </c>
      <c r="E434" s="54" t="s">
        <v>528</v>
      </c>
      <c r="F434" s="36">
        <v>7151</v>
      </c>
      <c r="G434" s="36">
        <v>122</v>
      </c>
      <c r="H434" s="36">
        <v>121</v>
      </c>
      <c r="I434" s="36">
        <v>119</v>
      </c>
      <c r="J434" s="36">
        <v>123</v>
      </c>
      <c r="K434" s="36">
        <v>120</v>
      </c>
      <c r="L434" s="36">
        <v>615</v>
      </c>
      <c r="M434" s="36">
        <v>254</v>
      </c>
      <c r="N434" s="36">
        <v>794</v>
      </c>
      <c r="O434" s="36">
        <v>271</v>
      </c>
      <c r="P434" s="36">
        <v>666</v>
      </c>
      <c r="Q434" s="36">
        <v>626</v>
      </c>
      <c r="R434" s="36">
        <v>593</v>
      </c>
      <c r="S434" s="36">
        <v>517</v>
      </c>
      <c r="T434" s="36">
        <v>471</v>
      </c>
      <c r="U434" s="36">
        <v>419</v>
      </c>
      <c r="V434" s="36">
        <v>339</v>
      </c>
      <c r="W434" s="36">
        <v>275</v>
      </c>
      <c r="X434" s="36">
        <v>216</v>
      </c>
      <c r="Y434" s="36">
        <v>170</v>
      </c>
      <c r="Z434" s="36">
        <v>133</v>
      </c>
      <c r="AA434" s="36">
        <v>97</v>
      </c>
      <c r="AB434" s="36">
        <v>90</v>
      </c>
      <c r="AC434" s="37">
        <v>215</v>
      </c>
      <c r="AD434" s="37">
        <v>174</v>
      </c>
      <c r="AE434" s="36">
        <v>123</v>
      </c>
      <c r="AF434" s="36">
        <v>9</v>
      </c>
      <c r="AG434" s="36">
        <v>653</v>
      </c>
      <c r="AH434" s="36">
        <v>1996</v>
      </c>
      <c r="AI434" s="3"/>
      <c r="AJ434" s="3"/>
    </row>
    <row r="435" spans="1:36">
      <c r="A435" s="10"/>
      <c r="B435" s="11"/>
      <c r="C435" s="11"/>
      <c r="D435" s="11"/>
      <c r="E435" s="50" t="s">
        <v>523</v>
      </c>
      <c r="F435" s="78">
        <v>7151</v>
      </c>
      <c r="G435" s="13">
        <v>122</v>
      </c>
      <c r="H435" s="13">
        <v>121</v>
      </c>
      <c r="I435" s="13">
        <v>119</v>
      </c>
      <c r="J435" s="13">
        <v>123</v>
      </c>
      <c r="K435" s="13">
        <v>120</v>
      </c>
      <c r="L435" s="13">
        <v>615</v>
      </c>
      <c r="M435" s="13">
        <v>254</v>
      </c>
      <c r="N435" s="13">
        <v>794</v>
      </c>
      <c r="O435" s="13">
        <v>271</v>
      </c>
      <c r="P435" s="13">
        <v>666</v>
      </c>
      <c r="Q435" s="13">
        <v>626</v>
      </c>
      <c r="R435" s="13">
        <v>593</v>
      </c>
      <c r="S435" s="13">
        <v>517</v>
      </c>
      <c r="T435" s="13">
        <v>471</v>
      </c>
      <c r="U435" s="13">
        <v>419</v>
      </c>
      <c r="V435" s="13">
        <v>339</v>
      </c>
      <c r="W435" s="13">
        <v>275</v>
      </c>
      <c r="X435" s="13">
        <v>216</v>
      </c>
      <c r="Y435" s="13">
        <v>170</v>
      </c>
      <c r="Z435" s="13">
        <v>133</v>
      </c>
      <c r="AA435" s="13">
        <v>97</v>
      </c>
      <c r="AB435" s="13">
        <v>90</v>
      </c>
      <c r="AC435" s="20">
        <v>215</v>
      </c>
      <c r="AD435" s="20">
        <v>174</v>
      </c>
      <c r="AE435" s="13">
        <v>123</v>
      </c>
      <c r="AF435" s="13">
        <v>9</v>
      </c>
      <c r="AG435" s="13">
        <v>653</v>
      </c>
      <c r="AH435" s="13">
        <v>1996</v>
      </c>
      <c r="AI435" s="3"/>
      <c r="AJ435" s="3"/>
    </row>
    <row r="436" spans="1:36">
      <c r="A436" s="74" t="s">
        <v>539</v>
      </c>
      <c r="B436" s="69"/>
      <c r="C436" s="69"/>
      <c r="D436" s="69"/>
      <c r="E436" s="76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7"/>
      <c r="AD436" s="77"/>
      <c r="AE436" s="71"/>
      <c r="AF436" s="71"/>
      <c r="AG436" s="71"/>
      <c r="AH436" s="71"/>
      <c r="AI436" s="3"/>
      <c r="AJ436" s="3"/>
    </row>
    <row r="437" spans="1:36">
      <c r="A437" s="75" t="s">
        <v>538</v>
      </c>
      <c r="B437" s="11"/>
      <c r="C437" s="11"/>
      <c r="D437" s="11"/>
      <c r="E437" s="50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20"/>
      <c r="AD437" s="20"/>
      <c r="AE437" s="13"/>
      <c r="AF437" s="13"/>
      <c r="AG437" s="13"/>
      <c r="AH437" s="13"/>
      <c r="AI437" s="3"/>
      <c r="AJ437" s="3"/>
    </row>
    <row r="438" spans="1:36">
      <c r="A438" s="10"/>
      <c r="B438" s="11"/>
      <c r="C438" s="11"/>
      <c r="D438" s="11"/>
      <c r="E438" s="50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20"/>
      <c r="AD438" s="20"/>
      <c r="AE438" s="13"/>
      <c r="AF438" s="13"/>
      <c r="AG438" s="13"/>
      <c r="AH438" s="13"/>
      <c r="AI438" s="3"/>
      <c r="AJ438" s="3"/>
    </row>
    <row r="439" spans="1:36">
      <c r="A439" s="10"/>
      <c r="B439" s="11"/>
      <c r="C439" s="11"/>
      <c r="D439" s="11"/>
      <c r="E439" s="32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3"/>
      <c r="AJ439" s="3"/>
    </row>
    <row r="440" spans="1:36">
      <c r="A440" s="10"/>
      <c r="B440" s="11"/>
      <c r="C440" s="11"/>
      <c r="D440" s="11"/>
      <c r="E440" s="32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3"/>
      <c r="AJ440" s="3"/>
    </row>
    <row r="441" spans="1:36">
      <c r="A441" s="10"/>
      <c r="B441" s="11"/>
      <c r="C441" s="11"/>
      <c r="D441" s="11"/>
      <c r="E441" s="32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3"/>
      <c r="AJ441" s="3"/>
    </row>
    <row r="442" spans="1:36" s="3" customFormat="1" ht="14.1" customHeight="1">
      <c r="A442" s="10"/>
      <c r="B442" s="11"/>
      <c r="C442" s="11"/>
      <c r="D442" s="11"/>
      <c r="E442" s="3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</row>
    <row r="443" spans="1:36" s="3" customFormat="1" ht="14.1" customHeight="1">
      <c r="A443" s="10"/>
      <c r="B443" s="11"/>
      <c r="C443" s="11"/>
      <c r="D443" s="11"/>
      <c r="E443" s="3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</row>
    <row r="444" spans="1:36" s="3" customFormat="1" ht="15.75" customHeight="1">
      <c r="A444" s="10"/>
      <c r="B444" s="11"/>
      <c r="C444" s="11"/>
      <c r="D444" s="11"/>
      <c r="E444" s="3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</row>
    <row r="445" spans="1:36" s="3" customFormat="1" ht="14.1" customHeight="1">
      <c r="A445" s="10"/>
      <c r="B445" s="11"/>
      <c r="C445" s="11"/>
      <c r="D445" s="11"/>
      <c r="E445" s="3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</row>
    <row r="446" spans="1:36" s="3" customFormat="1" ht="14.1" customHeight="1">
      <c r="A446" s="10"/>
      <c r="B446" s="11"/>
      <c r="C446" s="11"/>
      <c r="D446" s="11"/>
      <c r="E446" s="31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</row>
    <row r="447" spans="1:36" s="3" customFormat="1" ht="14.1" customHeight="1">
      <c r="A447" s="10"/>
      <c r="B447" s="11"/>
      <c r="C447" s="11"/>
      <c r="D447" s="11"/>
      <c r="E447" s="31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</row>
    <row r="448" spans="1:36" s="3" customFormat="1" ht="14.1" customHeight="1">
      <c r="A448" s="10"/>
      <c r="B448" s="11"/>
      <c r="C448" s="11"/>
      <c r="D448" s="11"/>
      <c r="E448" s="31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</row>
    <row r="449" spans="1:36" s="3" customFormat="1" ht="14.1" customHeight="1">
      <c r="A449" s="10"/>
      <c r="B449" s="11"/>
      <c r="C449" s="11"/>
      <c r="D449" s="11"/>
      <c r="E449" s="31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</row>
    <row r="450" spans="1:36" s="3" customFormat="1" ht="14.1" customHeight="1">
      <c r="A450" s="10"/>
      <c r="B450" s="11"/>
      <c r="C450" s="11"/>
      <c r="D450" s="11"/>
      <c r="E450" s="31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</row>
    <row r="451" spans="1:36" s="3" customFormat="1" ht="14.1" customHeight="1">
      <c r="A451" s="10"/>
      <c r="B451" s="11"/>
      <c r="C451" s="11"/>
      <c r="D451" s="11"/>
      <c r="E451" s="3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</row>
    <row r="452" spans="1:36" s="3" customFormat="1" ht="14.1" customHeight="1">
      <c r="A452" s="10"/>
      <c r="B452" s="11"/>
      <c r="C452" s="11"/>
      <c r="D452" s="11"/>
      <c r="E452" s="31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</row>
    <row r="453" spans="1:36" s="3" customFormat="1" ht="14.1" customHeight="1">
      <c r="A453" s="10"/>
      <c r="B453" s="11"/>
      <c r="C453" s="11"/>
      <c r="D453" s="11"/>
      <c r="E453" s="31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</row>
    <row r="454" spans="1:36" s="3" customFormat="1" ht="14.1" customHeight="1">
      <c r="A454" s="10"/>
      <c r="B454" s="11"/>
      <c r="C454" s="11"/>
      <c r="D454" s="11"/>
      <c r="E454" s="3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</row>
    <row r="455" spans="1:36" s="3" customFormat="1" ht="15.75" customHeight="1">
      <c r="A455" s="10"/>
      <c r="B455" s="11"/>
      <c r="C455" s="11"/>
      <c r="D455" s="11"/>
      <c r="E455" s="3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</row>
    <row r="456" spans="1:36" s="3" customFormat="1" ht="14.1" customHeight="1">
      <c r="A456" s="10"/>
      <c r="B456" s="11"/>
      <c r="C456" s="11"/>
      <c r="D456" s="11"/>
      <c r="E456" s="3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</row>
    <row r="457" spans="1:36" s="3" customFormat="1" ht="14.1" customHeight="1">
      <c r="A457" s="10"/>
      <c r="B457" s="11"/>
      <c r="C457" s="11"/>
      <c r="D457" s="11"/>
      <c r="E457" s="3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</row>
    <row r="458" spans="1:36" s="3" customFormat="1">
      <c r="A458" s="10"/>
      <c r="B458" s="11"/>
      <c r="C458" s="11"/>
      <c r="D458" s="11"/>
      <c r="E458" s="3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</row>
    <row r="459" spans="1:36">
      <c r="A459" s="10"/>
      <c r="B459" s="11"/>
      <c r="C459" s="11"/>
      <c r="D459" s="11"/>
      <c r="E459" s="32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3"/>
      <c r="AJ459" s="3"/>
    </row>
    <row r="460" spans="1:36">
      <c r="A460" s="10"/>
      <c r="B460" s="11"/>
      <c r="C460" s="11"/>
      <c r="D460" s="11"/>
      <c r="E460" s="50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20"/>
      <c r="AD460" s="20"/>
      <c r="AE460" s="13"/>
      <c r="AF460" s="13"/>
      <c r="AG460" s="13"/>
      <c r="AH460" s="13"/>
      <c r="AI460" s="3"/>
      <c r="AJ460" s="3"/>
    </row>
    <row r="461" spans="1:36">
      <c r="A461" s="10"/>
      <c r="B461" s="11"/>
      <c r="C461" s="11"/>
      <c r="D461" s="11"/>
      <c r="E461" s="50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20"/>
      <c r="AD461" s="20"/>
      <c r="AE461" s="13"/>
      <c r="AF461" s="13"/>
      <c r="AG461" s="13"/>
      <c r="AH461" s="13"/>
      <c r="AI461" s="3"/>
      <c r="AJ461" s="3"/>
    </row>
    <row r="462" spans="1:36">
      <c r="A462" s="10"/>
      <c r="B462" s="11"/>
      <c r="C462" s="11"/>
      <c r="D462" s="11"/>
      <c r="E462" s="50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20"/>
      <c r="AD462" s="20"/>
      <c r="AE462" s="13"/>
      <c r="AF462" s="13"/>
      <c r="AG462" s="13"/>
      <c r="AH462" s="13"/>
      <c r="AI462" s="3"/>
      <c r="AJ462" s="3"/>
    </row>
    <row r="463" spans="1:36" ht="13.5" thickBot="1">
      <c r="A463" s="25" t="s">
        <v>535</v>
      </c>
      <c r="M463" s="21"/>
      <c r="N463" s="21"/>
      <c r="O463" s="22"/>
      <c r="AF463" s="6"/>
      <c r="AI463" s="3"/>
      <c r="AJ463" s="3"/>
    </row>
    <row r="464" spans="1:36" ht="12" thickBot="1">
      <c r="A464" s="86" t="s">
        <v>279</v>
      </c>
      <c r="B464" s="88" t="s">
        <v>280</v>
      </c>
      <c r="C464" s="88" t="s">
        <v>281</v>
      </c>
      <c r="D464" s="88" t="s">
        <v>282</v>
      </c>
      <c r="E464" s="88" t="s">
        <v>283</v>
      </c>
      <c r="F464" s="85" t="s">
        <v>277</v>
      </c>
      <c r="G464" s="79" t="s">
        <v>251</v>
      </c>
      <c r="H464" s="79">
        <v>1</v>
      </c>
      <c r="I464" s="79">
        <v>2</v>
      </c>
      <c r="J464" s="79">
        <v>3</v>
      </c>
      <c r="K464" s="79">
        <v>4</v>
      </c>
      <c r="L464" s="79" t="s">
        <v>264</v>
      </c>
      <c r="M464" s="79" t="s">
        <v>272</v>
      </c>
      <c r="N464" s="79" t="s">
        <v>274</v>
      </c>
      <c r="O464" s="79" t="s">
        <v>273</v>
      </c>
      <c r="P464" s="79" t="s">
        <v>252</v>
      </c>
      <c r="Q464" s="79" t="s">
        <v>253</v>
      </c>
      <c r="R464" s="79" t="s">
        <v>254</v>
      </c>
      <c r="S464" s="79" t="s">
        <v>255</v>
      </c>
      <c r="T464" s="79" t="s">
        <v>256</v>
      </c>
      <c r="U464" s="79" t="s">
        <v>257</v>
      </c>
      <c r="V464" s="79" t="s">
        <v>258</v>
      </c>
      <c r="W464" s="79" t="s">
        <v>259</v>
      </c>
      <c r="X464" s="79" t="s">
        <v>260</v>
      </c>
      <c r="Y464" s="79" t="s">
        <v>261</v>
      </c>
      <c r="Z464" s="79" t="s">
        <v>262</v>
      </c>
      <c r="AA464" s="79" t="s">
        <v>263</v>
      </c>
      <c r="AB464" s="81" t="s">
        <v>133</v>
      </c>
      <c r="AC464" s="58" t="s">
        <v>271</v>
      </c>
      <c r="AD464" s="59"/>
      <c r="AE464" s="83" t="s">
        <v>275</v>
      </c>
      <c r="AF464" s="85" t="s">
        <v>276</v>
      </c>
      <c r="AG464" s="60" t="s">
        <v>267</v>
      </c>
      <c r="AH464" s="61"/>
      <c r="AI464" s="3"/>
      <c r="AJ464" s="3"/>
    </row>
    <row r="465" spans="1:36" ht="23.25" thickBot="1">
      <c r="A465" s="87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2"/>
      <c r="AC465" s="62" t="s">
        <v>277</v>
      </c>
      <c r="AD465" s="63" t="s">
        <v>278</v>
      </c>
      <c r="AE465" s="84"/>
      <c r="AF465" s="80"/>
      <c r="AG465" s="64" t="s">
        <v>265</v>
      </c>
      <c r="AH465" s="64" t="s">
        <v>266</v>
      </c>
      <c r="AI465" s="3"/>
      <c r="AJ465" s="3"/>
    </row>
    <row r="466" spans="1:36">
      <c r="A466" s="43" t="s">
        <v>239</v>
      </c>
      <c r="B466" s="44" t="s">
        <v>4</v>
      </c>
      <c r="C466" s="44" t="s">
        <v>9</v>
      </c>
      <c r="D466" s="44" t="s">
        <v>0</v>
      </c>
      <c r="E466" s="45" t="s">
        <v>117</v>
      </c>
      <c r="F466" s="46">
        <v>18276</v>
      </c>
      <c r="G466" s="46">
        <v>311</v>
      </c>
      <c r="H466" s="46">
        <v>310</v>
      </c>
      <c r="I466" s="46">
        <v>310</v>
      </c>
      <c r="J466" s="46">
        <v>310</v>
      </c>
      <c r="K466" s="46">
        <v>310</v>
      </c>
      <c r="L466" s="46">
        <v>1571</v>
      </c>
      <c r="M466" s="46">
        <v>650</v>
      </c>
      <c r="N466" s="46">
        <v>2030</v>
      </c>
      <c r="O466" s="46">
        <v>691</v>
      </c>
      <c r="P466" s="46">
        <v>1702</v>
      </c>
      <c r="Q466" s="46">
        <v>1599</v>
      </c>
      <c r="R466" s="46">
        <v>1514</v>
      </c>
      <c r="S466" s="46">
        <v>1322</v>
      </c>
      <c r="T466" s="46">
        <v>1203</v>
      </c>
      <c r="U466" s="46">
        <v>1072</v>
      </c>
      <c r="V466" s="46">
        <v>867</v>
      </c>
      <c r="W466" s="46">
        <v>703</v>
      </c>
      <c r="X466" s="46">
        <v>553</v>
      </c>
      <c r="Y466" s="46">
        <v>433</v>
      </c>
      <c r="Z466" s="46">
        <v>339</v>
      </c>
      <c r="AA466" s="46">
        <v>247</v>
      </c>
      <c r="AB466" s="46">
        <v>229</v>
      </c>
      <c r="AC466" s="47">
        <v>553</v>
      </c>
      <c r="AD466" s="47">
        <v>446</v>
      </c>
      <c r="AE466" s="48">
        <v>315</v>
      </c>
      <c r="AF466" s="46">
        <v>24</v>
      </c>
      <c r="AG466" s="46">
        <v>1668</v>
      </c>
      <c r="AH466" s="46">
        <v>5100</v>
      </c>
      <c r="AI466" s="3"/>
      <c r="AJ466" s="3"/>
    </row>
    <row r="467" spans="1:36">
      <c r="A467" s="33" t="s">
        <v>240</v>
      </c>
      <c r="B467" s="34" t="s">
        <v>4</v>
      </c>
      <c r="C467" s="34" t="s">
        <v>9</v>
      </c>
      <c r="D467" s="34" t="s">
        <v>1</v>
      </c>
      <c r="E467" s="35" t="s">
        <v>118</v>
      </c>
      <c r="F467" s="36">
        <v>3536</v>
      </c>
      <c r="G467" s="36">
        <v>60</v>
      </c>
      <c r="H467" s="36">
        <v>59</v>
      </c>
      <c r="I467" s="36">
        <v>61</v>
      </c>
      <c r="J467" s="36">
        <v>56</v>
      </c>
      <c r="K467" s="36">
        <v>64</v>
      </c>
      <c r="L467" s="36">
        <v>304</v>
      </c>
      <c r="M467" s="36">
        <v>125</v>
      </c>
      <c r="N467" s="36">
        <v>393</v>
      </c>
      <c r="O467" s="36">
        <v>134</v>
      </c>
      <c r="P467" s="36">
        <v>329</v>
      </c>
      <c r="Q467" s="36">
        <v>309</v>
      </c>
      <c r="R467" s="36">
        <v>293</v>
      </c>
      <c r="S467" s="36">
        <v>256</v>
      </c>
      <c r="T467" s="36">
        <v>233</v>
      </c>
      <c r="U467" s="36">
        <v>207</v>
      </c>
      <c r="V467" s="36">
        <v>168</v>
      </c>
      <c r="W467" s="36">
        <v>136</v>
      </c>
      <c r="X467" s="36">
        <v>107</v>
      </c>
      <c r="Y467" s="36">
        <v>84</v>
      </c>
      <c r="Z467" s="36">
        <v>66</v>
      </c>
      <c r="AA467" s="36">
        <v>48</v>
      </c>
      <c r="AB467" s="36">
        <v>44</v>
      </c>
      <c r="AC467" s="37">
        <v>105</v>
      </c>
      <c r="AD467" s="37">
        <v>85</v>
      </c>
      <c r="AE467" s="36">
        <v>60</v>
      </c>
      <c r="AF467" s="36">
        <v>5</v>
      </c>
      <c r="AG467" s="36">
        <v>324</v>
      </c>
      <c r="AH467" s="36">
        <v>988</v>
      </c>
      <c r="AI467" s="3"/>
      <c r="AJ467" s="3"/>
    </row>
    <row r="468" spans="1:36">
      <c r="A468" s="10"/>
      <c r="B468" s="11"/>
      <c r="C468" s="11"/>
      <c r="D468" s="11"/>
      <c r="E468" s="32" t="s">
        <v>492</v>
      </c>
      <c r="F468" s="78">
        <f>F467</f>
        <v>3536</v>
      </c>
      <c r="G468" s="13">
        <f t="shared" ref="G468:AH468" si="206">G467</f>
        <v>60</v>
      </c>
      <c r="H468" s="13">
        <f t="shared" si="206"/>
        <v>59</v>
      </c>
      <c r="I468" s="13">
        <f t="shared" si="206"/>
        <v>61</v>
      </c>
      <c r="J468" s="13">
        <f t="shared" si="206"/>
        <v>56</v>
      </c>
      <c r="K468" s="13">
        <f t="shared" si="206"/>
        <v>64</v>
      </c>
      <c r="L468" s="13">
        <f t="shared" si="206"/>
        <v>304</v>
      </c>
      <c r="M468" s="13">
        <f t="shared" si="206"/>
        <v>125</v>
      </c>
      <c r="N468" s="13">
        <f t="shared" si="206"/>
        <v>393</v>
      </c>
      <c r="O468" s="13">
        <f t="shared" si="206"/>
        <v>134</v>
      </c>
      <c r="P468" s="13">
        <f t="shared" si="206"/>
        <v>329</v>
      </c>
      <c r="Q468" s="13">
        <f t="shared" si="206"/>
        <v>309</v>
      </c>
      <c r="R468" s="13">
        <f t="shared" si="206"/>
        <v>293</v>
      </c>
      <c r="S468" s="13">
        <f t="shared" si="206"/>
        <v>256</v>
      </c>
      <c r="T468" s="13">
        <f t="shared" si="206"/>
        <v>233</v>
      </c>
      <c r="U468" s="13">
        <f t="shared" si="206"/>
        <v>207</v>
      </c>
      <c r="V468" s="13">
        <f t="shared" si="206"/>
        <v>168</v>
      </c>
      <c r="W468" s="13">
        <f t="shared" si="206"/>
        <v>136</v>
      </c>
      <c r="X468" s="13">
        <f t="shared" si="206"/>
        <v>107</v>
      </c>
      <c r="Y468" s="13">
        <f t="shared" si="206"/>
        <v>84</v>
      </c>
      <c r="Z468" s="13">
        <f t="shared" si="206"/>
        <v>66</v>
      </c>
      <c r="AA468" s="13">
        <f t="shared" si="206"/>
        <v>48</v>
      </c>
      <c r="AB468" s="13">
        <f t="shared" si="206"/>
        <v>44</v>
      </c>
      <c r="AC468" s="13">
        <f t="shared" si="206"/>
        <v>105</v>
      </c>
      <c r="AD468" s="13">
        <f t="shared" si="206"/>
        <v>85</v>
      </c>
      <c r="AE468" s="13">
        <f t="shared" si="206"/>
        <v>60</v>
      </c>
      <c r="AF468" s="13">
        <f t="shared" si="206"/>
        <v>5</v>
      </c>
      <c r="AG468" s="13">
        <f t="shared" si="206"/>
        <v>324</v>
      </c>
      <c r="AH468" s="13">
        <f t="shared" si="206"/>
        <v>988</v>
      </c>
      <c r="AI468" s="3"/>
      <c r="AJ468" s="3"/>
    </row>
    <row r="469" spans="1:36">
      <c r="A469" s="33" t="s">
        <v>241</v>
      </c>
      <c r="B469" s="34" t="s">
        <v>4</v>
      </c>
      <c r="C469" s="34" t="s">
        <v>9</v>
      </c>
      <c r="D469" s="34" t="s">
        <v>2</v>
      </c>
      <c r="E469" s="35" t="s">
        <v>119</v>
      </c>
      <c r="F469" s="36">
        <v>2531</v>
      </c>
      <c r="G469" s="36">
        <v>43</v>
      </c>
      <c r="H469" s="36">
        <v>44</v>
      </c>
      <c r="I469" s="36">
        <v>42</v>
      </c>
      <c r="J469" s="36">
        <v>39</v>
      </c>
      <c r="K469" s="36">
        <v>46</v>
      </c>
      <c r="L469" s="36">
        <v>218</v>
      </c>
      <c r="M469" s="36">
        <v>90</v>
      </c>
      <c r="N469" s="36">
        <v>281</v>
      </c>
      <c r="O469" s="36">
        <v>96</v>
      </c>
      <c r="P469" s="36">
        <v>236</v>
      </c>
      <c r="Q469" s="36">
        <v>221</v>
      </c>
      <c r="R469" s="36">
        <v>210</v>
      </c>
      <c r="S469" s="36">
        <v>183</v>
      </c>
      <c r="T469" s="36">
        <v>167</v>
      </c>
      <c r="U469" s="36">
        <v>148</v>
      </c>
      <c r="V469" s="36">
        <v>120</v>
      </c>
      <c r="W469" s="36">
        <v>97</v>
      </c>
      <c r="X469" s="36">
        <v>77</v>
      </c>
      <c r="Y469" s="36">
        <v>60</v>
      </c>
      <c r="Z469" s="36">
        <v>47</v>
      </c>
      <c r="AA469" s="36">
        <v>34</v>
      </c>
      <c r="AB469" s="36">
        <v>32</v>
      </c>
      <c r="AC469" s="37">
        <v>76</v>
      </c>
      <c r="AD469" s="37">
        <v>61</v>
      </c>
      <c r="AE469" s="36">
        <v>43</v>
      </c>
      <c r="AF469" s="36">
        <v>3</v>
      </c>
      <c r="AG469" s="36">
        <v>231</v>
      </c>
      <c r="AH469" s="36">
        <v>706</v>
      </c>
      <c r="AI469" s="3"/>
      <c r="AJ469" s="3"/>
    </row>
    <row r="470" spans="1:36">
      <c r="A470" s="10"/>
      <c r="B470" s="11"/>
      <c r="C470" s="11"/>
      <c r="D470" s="11"/>
      <c r="E470" s="31" t="s">
        <v>493</v>
      </c>
      <c r="F470" s="78">
        <f>F469</f>
        <v>2531</v>
      </c>
      <c r="G470" s="13">
        <f t="shared" ref="G470:AH470" si="207">G469</f>
        <v>43</v>
      </c>
      <c r="H470" s="13">
        <f t="shared" si="207"/>
        <v>44</v>
      </c>
      <c r="I470" s="13">
        <f t="shared" si="207"/>
        <v>42</v>
      </c>
      <c r="J470" s="13">
        <f t="shared" si="207"/>
        <v>39</v>
      </c>
      <c r="K470" s="13">
        <f t="shared" si="207"/>
        <v>46</v>
      </c>
      <c r="L470" s="13">
        <f t="shared" si="207"/>
        <v>218</v>
      </c>
      <c r="M470" s="13">
        <f t="shared" si="207"/>
        <v>90</v>
      </c>
      <c r="N470" s="13">
        <f t="shared" si="207"/>
        <v>281</v>
      </c>
      <c r="O470" s="13">
        <f t="shared" si="207"/>
        <v>96</v>
      </c>
      <c r="P470" s="13">
        <f t="shared" si="207"/>
        <v>236</v>
      </c>
      <c r="Q470" s="13">
        <f t="shared" si="207"/>
        <v>221</v>
      </c>
      <c r="R470" s="13">
        <f t="shared" si="207"/>
        <v>210</v>
      </c>
      <c r="S470" s="13">
        <f t="shared" si="207"/>
        <v>183</v>
      </c>
      <c r="T470" s="13">
        <f t="shared" si="207"/>
        <v>167</v>
      </c>
      <c r="U470" s="13">
        <f t="shared" si="207"/>
        <v>148</v>
      </c>
      <c r="V470" s="13">
        <f t="shared" si="207"/>
        <v>120</v>
      </c>
      <c r="W470" s="13">
        <f t="shared" si="207"/>
        <v>97</v>
      </c>
      <c r="X470" s="13">
        <f t="shared" si="207"/>
        <v>77</v>
      </c>
      <c r="Y470" s="13">
        <f t="shared" si="207"/>
        <v>60</v>
      </c>
      <c r="Z470" s="13">
        <f t="shared" si="207"/>
        <v>47</v>
      </c>
      <c r="AA470" s="13">
        <f t="shared" si="207"/>
        <v>34</v>
      </c>
      <c r="AB470" s="13">
        <f t="shared" si="207"/>
        <v>32</v>
      </c>
      <c r="AC470" s="13">
        <f t="shared" si="207"/>
        <v>76</v>
      </c>
      <c r="AD470" s="13">
        <f t="shared" si="207"/>
        <v>61</v>
      </c>
      <c r="AE470" s="13">
        <f t="shared" si="207"/>
        <v>43</v>
      </c>
      <c r="AF470" s="13">
        <f t="shared" si="207"/>
        <v>3</v>
      </c>
      <c r="AG470" s="13">
        <f t="shared" si="207"/>
        <v>231</v>
      </c>
      <c r="AH470" s="13">
        <f t="shared" si="207"/>
        <v>706</v>
      </c>
      <c r="AI470" s="3"/>
      <c r="AJ470" s="3"/>
    </row>
    <row r="471" spans="1:36">
      <c r="A471" s="33" t="s">
        <v>242</v>
      </c>
      <c r="B471" s="34" t="s">
        <v>4</v>
      </c>
      <c r="C471" s="34" t="s">
        <v>9</v>
      </c>
      <c r="D471" s="34" t="s">
        <v>3</v>
      </c>
      <c r="E471" s="35" t="s">
        <v>120</v>
      </c>
      <c r="F471" s="36">
        <v>754</v>
      </c>
      <c r="G471" s="36">
        <v>13</v>
      </c>
      <c r="H471" s="36">
        <v>14</v>
      </c>
      <c r="I471" s="36">
        <v>12</v>
      </c>
      <c r="J471" s="36">
        <v>9</v>
      </c>
      <c r="K471" s="36">
        <v>16</v>
      </c>
      <c r="L471" s="36">
        <v>65</v>
      </c>
      <c r="M471" s="36">
        <v>26</v>
      </c>
      <c r="N471" s="36">
        <v>84</v>
      </c>
      <c r="O471" s="36">
        <v>29</v>
      </c>
      <c r="P471" s="36">
        <v>70</v>
      </c>
      <c r="Q471" s="36">
        <v>66</v>
      </c>
      <c r="R471" s="36">
        <v>62</v>
      </c>
      <c r="S471" s="36">
        <v>55</v>
      </c>
      <c r="T471" s="36">
        <v>50</v>
      </c>
      <c r="U471" s="36">
        <v>44</v>
      </c>
      <c r="V471" s="36">
        <v>36</v>
      </c>
      <c r="W471" s="36">
        <v>29</v>
      </c>
      <c r="X471" s="36">
        <v>23</v>
      </c>
      <c r="Y471" s="36">
        <v>18</v>
      </c>
      <c r="Z471" s="36">
        <v>14</v>
      </c>
      <c r="AA471" s="36">
        <v>10</v>
      </c>
      <c r="AB471" s="36">
        <v>9</v>
      </c>
      <c r="AC471" s="37">
        <v>23</v>
      </c>
      <c r="AD471" s="37">
        <v>18</v>
      </c>
      <c r="AE471" s="36">
        <v>13</v>
      </c>
      <c r="AF471" s="36">
        <v>1</v>
      </c>
      <c r="AG471" s="36">
        <v>69</v>
      </c>
      <c r="AH471" s="36">
        <v>210</v>
      </c>
      <c r="AI471" s="3"/>
      <c r="AJ471" s="3"/>
    </row>
    <row r="472" spans="1:36">
      <c r="A472" s="10"/>
      <c r="B472" s="11"/>
      <c r="C472" s="11"/>
      <c r="D472" s="11"/>
      <c r="E472" s="32" t="s">
        <v>494</v>
      </c>
      <c r="F472" s="78">
        <v>514</v>
      </c>
      <c r="G472" s="13">
        <f t="shared" ref="G472:AH472" si="208">ROUND(G471*0.68,0)</f>
        <v>9</v>
      </c>
      <c r="H472" s="13">
        <f t="shared" si="208"/>
        <v>10</v>
      </c>
      <c r="I472" s="13">
        <f t="shared" si="208"/>
        <v>8</v>
      </c>
      <c r="J472" s="13">
        <f t="shared" si="208"/>
        <v>6</v>
      </c>
      <c r="K472" s="13">
        <f t="shared" si="208"/>
        <v>11</v>
      </c>
      <c r="L472" s="13">
        <f t="shared" si="208"/>
        <v>44</v>
      </c>
      <c r="M472" s="13">
        <f t="shared" si="208"/>
        <v>18</v>
      </c>
      <c r="N472" s="13">
        <f t="shared" si="208"/>
        <v>57</v>
      </c>
      <c r="O472" s="13">
        <f t="shared" si="208"/>
        <v>20</v>
      </c>
      <c r="P472" s="13">
        <v>48</v>
      </c>
      <c r="Q472" s="13">
        <f t="shared" si="208"/>
        <v>45</v>
      </c>
      <c r="R472" s="13">
        <f t="shared" si="208"/>
        <v>42</v>
      </c>
      <c r="S472" s="13">
        <f t="shared" si="208"/>
        <v>37</v>
      </c>
      <c r="T472" s="13">
        <f t="shared" si="208"/>
        <v>34</v>
      </c>
      <c r="U472" s="13">
        <f t="shared" si="208"/>
        <v>30</v>
      </c>
      <c r="V472" s="13">
        <f t="shared" si="208"/>
        <v>24</v>
      </c>
      <c r="W472" s="13">
        <f t="shared" si="208"/>
        <v>20</v>
      </c>
      <c r="X472" s="13">
        <f t="shared" si="208"/>
        <v>16</v>
      </c>
      <c r="Y472" s="13">
        <f t="shared" si="208"/>
        <v>12</v>
      </c>
      <c r="Z472" s="13">
        <f t="shared" si="208"/>
        <v>10</v>
      </c>
      <c r="AA472" s="13">
        <f t="shared" si="208"/>
        <v>7</v>
      </c>
      <c r="AB472" s="13">
        <f t="shared" si="208"/>
        <v>6</v>
      </c>
      <c r="AC472" s="13">
        <f t="shared" si="208"/>
        <v>16</v>
      </c>
      <c r="AD472" s="13">
        <f t="shared" si="208"/>
        <v>12</v>
      </c>
      <c r="AE472" s="13">
        <f t="shared" si="208"/>
        <v>9</v>
      </c>
      <c r="AF472" s="13">
        <f t="shared" si="208"/>
        <v>1</v>
      </c>
      <c r="AG472" s="13">
        <f t="shared" si="208"/>
        <v>47</v>
      </c>
      <c r="AH472" s="13">
        <f t="shared" si="208"/>
        <v>143</v>
      </c>
      <c r="AI472" s="3"/>
      <c r="AJ472" s="3"/>
    </row>
    <row r="473" spans="1:36">
      <c r="A473" s="10"/>
      <c r="B473" s="11"/>
      <c r="C473" s="11"/>
      <c r="D473" s="11"/>
      <c r="E473" s="32" t="s">
        <v>495</v>
      </c>
      <c r="F473" s="78">
        <v>240</v>
      </c>
      <c r="G473" s="13">
        <f t="shared" ref="G473:AH473" si="209">ROUND(G471*0.32,0)</f>
        <v>4</v>
      </c>
      <c r="H473" s="13">
        <f t="shared" si="209"/>
        <v>4</v>
      </c>
      <c r="I473" s="13">
        <f t="shared" si="209"/>
        <v>4</v>
      </c>
      <c r="J473" s="13">
        <f t="shared" si="209"/>
        <v>3</v>
      </c>
      <c r="K473" s="13">
        <f t="shared" si="209"/>
        <v>5</v>
      </c>
      <c r="L473" s="13">
        <f t="shared" si="209"/>
        <v>21</v>
      </c>
      <c r="M473" s="13">
        <f t="shared" si="209"/>
        <v>8</v>
      </c>
      <c r="N473" s="13">
        <f t="shared" si="209"/>
        <v>27</v>
      </c>
      <c r="O473" s="13">
        <f t="shared" si="209"/>
        <v>9</v>
      </c>
      <c r="P473" s="13">
        <f t="shared" si="209"/>
        <v>22</v>
      </c>
      <c r="Q473" s="13">
        <f t="shared" si="209"/>
        <v>21</v>
      </c>
      <c r="R473" s="13">
        <f t="shared" si="209"/>
        <v>20</v>
      </c>
      <c r="S473" s="13">
        <f t="shared" si="209"/>
        <v>18</v>
      </c>
      <c r="T473" s="13">
        <f t="shared" si="209"/>
        <v>16</v>
      </c>
      <c r="U473" s="13">
        <f t="shared" si="209"/>
        <v>14</v>
      </c>
      <c r="V473" s="13">
        <f t="shared" si="209"/>
        <v>12</v>
      </c>
      <c r="W473" s="13">
        <f t="shared" si="209"/>
        <v>9</v>
      </c>
      <c r="X473" s="13">
        <f t="shared" si="209"/>
        <v>7</v>
      </c>
      <c r="Y473" s="13">
        <f t="shared" si="209"/>
        <v>6</v>
      </c>
      <c r="Z473" s="13">
        <f t="shared" si="209"/>
        <v>4</v>
      </c>
      <c r="AA473" s="13">
        <f t="shared" si="209"/>
        <v>3</v>
      </c>
      <c r="AB473" s="13">
        <f t="shared" si="209"/>
        <v>3</v>
      </c>
      <c r="AC473" s="13">
        <f t="shared" si="209"/>
        <v>7</v>
      </c>
      <c r="AD473" s="13">
        <f t="shared" si="209"/>
        <v>6</v>
      </c>
      <c r="AE473" s="13">
        <f t="shared" si="209"/>
        <v>4</v>
      </c>
      <c r="AF473" s="13">
        <f t="shared" si="209"/>
        <v>0</v>
      </c>
      <c r="AG473" s="13">
        <f t="shared" si="209"/>
        <v>22</v>
      </c>
      <c r="AH473" s="13">
        <f t="shared" si="209"/>
        <v>67</v>
      </c>
      <c r="AI473" s="3"/>
      <c r="AJ473" s="3"/>
    </row>
    <row r="474" spans="1:36">
      <c r="A474" s="33" t="s">
        <v>243</v>
      </c>
      <c r="B474" s="34" t="s">
        <v>4</v>
      </c>
      <c r="C474" s="34" t="s">
        <v>9</v>
      </c>
      <c r="D474" s="34" t="s">
        <v>4</v>
      </c>
      <c r="E474" s="35" t="s">
        <v>121</v>
      </c>
      <c r="F474" s="36">
        <v>2876</v>
      </c>
      <c r="G474" s="36">
        <v>49</v>
      </c>
      <c r="H474" s="36">
        <v>48</v>
      </c>
      <c r="I474" s="36">
        <v>50</v>
      </c>
      <c r="J474" s="36">
        <v>45</v>
      </c>
      <c r="K474" s="36">
        <v>53</v>
      </c>
      <c r="L474" s="36">
        <v>247</v>
      </c>
      <c r="M474" s="36">
        <v>102</v>
      </c>
      <c r="N474" s="36">
        <v>320</v>
      </c>
      <c r="O474" s="36">
        <v>109</v>
      </c>
      <c r="P474" s="36">
        <v>268</v>
      </c>
      <c r="Q474" s="36">
        <v>252</v>
      </c>
      <c r="R474" s="36">
        <v>238</v>
      </c>
      <c r="S474" s="36">
        <v>208</v>
      </c>
      <c r="T474" s="36">
        <v>189</v>
      </c>
      <c r="U474" s="36">
        <v>169</v>
      </c>
      <c r="V474" s="36">
        <v>136</v>
      </c>
      <c r="W474" s="36">
        <v>111</v>
      </c>
      <c r="X474" s="36">
        <v>87</v>
      </c>
      <c r="Y474" s="36">
        <v>68</v>
      </c>
      <c r="Z474" s="36">
        <v>53</v>
      </c>
      <c r="AA474" s="36">
        <v>39</v>
      </c>
      <c r="AB474" s="36">
        <v>35</v>
      </c>
      <c r="AC474" s="37">
        <v>87</v>
      </c>
      <c r="AD474" s="37">
        <v>70</v>
      </c>
      <c r="AE474" s="36">
        <v>50</v>
      </c>
      <c r="AF474" s="36">
        <v>4</v>
      </c>
      <c r="AG474" s="36">
        <v>262</v>
      </c>
      <c r="AH474" s="36">
        <v>803</v>
      </c>
      <c r="AI474" s="3"/>
      <c r="AJ474" s="3"/>
    </row>
    <row r="475" spans="1:36">
      <c r="A475" s="10"/>
      <c r="B475" s="11"/>
      <c r="C475" s="11"/>
      <c r="D475" s="11"/>
      <c r="E475" s="32" t="s">
        <v>496</v>
      </c>
      <c r="F475" s="78">
        <v>1757</v>
      </c>
      <c r="G475" s="13">
        <f t="shared" ref="G475:T475" si="210">ROUND(G474*0.61,0)</f>
        <v>30</v>
      </c>
      <c r="H475" s="13">
        <f t="shared" si="210"/>
        <v>29</v>
      </c>
      <c r="I475" s="13">
        <v>30</v>
      </c>
      <c r="J475" s="13">
        <v>28</v>
      </c>
      <c r="K475" s="13">
        <f t="shared" si="210"/>
        <v>32</v>
      </c>
      <c r="L475" s="13">
        <f t="shared" si="210"/>
        <v>151</v>
      </c>
      <c r="M475" s="13">
        <v>63</v>
      </c>
      <c r="N475" s="13">
        <f t="shared" si="210"/>
        <v>195</v>
      </c>
      <c r="O475" s="13">
        <f t="shared" si="210"/>
        <v>66</v>
      </c>
      <c r="P475" s="13">
        <v>164</v>
      </c>
      <c r="Q475" s="13">
        <f t="shared" si="210"/>
        <v>154</v>
      </c>
      <c r="R475" s="13">
        <f t="shared" si="210"/>
        <v>145</v>
      </c>
      <c r="S475" s="13">
        <f t="shared" si="210"/>
        <v>127</v>
      </c>
      <c r="T475" s="13">
        <f t="shared" si="210"/>
        <v>115</v>
      </c>
      <c r="U475" s="13">
        <v>104</v>
      </c>
      <c r="V475" s="13">
        <f>ROUND(V474*0.61,0)</f>
        <v>83</v>
      </c>
      <c r="W475" s="13">
        <f t="shared" ref="W475:AG475" si="211">ROUND(W474*0.61,0)</f>
        <v>68</v>
      </c>
      <c r="X475" s="13">
        <f t="shared" si="211"/>
        <v>53</v>
      </c>
      <c r="Y475" s="13">
        <v>42</v>
      </c>
      <c r="Z475" s="13">
        <f t="shared" si="211"/>
        <v>32</v>
      </c>
      <c r="AA475" s="13">
        <f t="shared" si="211"/>
        <v>24</v>
      </c>
      <c r="AB475" s="13">
        <v>22</v>
      </c>
      <c r="AC475" s="13">
        <f t="shared" si="211"/>
        <v>53</v>
      </c>
      <c r="AD475" s="13">
        <v>42</v>
      </c>
      <c r="AE475" s="13">
        <v>30</v>
      </c>
      <c r="AF475" s="13">
        <f t="shared" si="211"/>
        <v>2</v>
      </c>
      <c r="AG475" s="13">
        <f t="shared" si="211"/>
        <v>160</v>
      </c>
      <c r="AH475" s="13">
        <v>489</v>
      </c>
      <c r="AI475" s="3"/>
      <c r="AJ475" s="3"/>
    </row>
    <row r="476" spans="1:36">
      <c r="A476" s="10"/>
      <c r="B476" s="11"/>
      <c r="C476" s="11"/>
      <c r="D476" s="11"/>
      <c r="E476" s="32" t="s">
        <v>497</v>
      </c>
      <c r="F476" s="78">
        <v>602</v>
      </c>
      <c r="G476" s="13">
        <f t="shared" ref="G476:AH476" si="212">ROUND(G474*0.21,0)</f>
        <v>10</v>
      </c>
      <c r="H476" s="13">
        <f t="shared" si="212"/>
        <v>10</v>
      </c>
      <c r="I476" s="13">
        <f t="shared" si="212"/>
        <v>11</v>
      </c>
      <c r="J476" s="13">
        <f t="shared" si="212"/>
        <v>9</v>
      </c>
      <c r="K476" s="13">
        <f t="shared" si="212"/>
        <v>11</v>
      </c>
      <c r="L476" s="13">
        <f t="shared" si="212"/>
        <v>52</v>
      </c>
      <c r="M476" s="13">
        <f t="shared" si="212"/>
        <v>21</v>
      </c>
      <c r="N476" s="13">
        <f t="shared" si="212"/>
        <v>67</v>
      </c>
      <c r="O476" s="13">
        <f t="shared" si="212"/>
        <v>23</v>
      </c>
      <c r="P476" s="13">
        <f t="shared" si="212"/>
        <v>56</v>
      </c>
      <c r="Q476" s="13">
        <f t="shared" si="212"/>
        <v>53</v>
      </c>
      <c r="R476" s="13">
        <f t="shared" si="212"/>
        <v>50</v>
      </c>
      <c r="S476" s="13">
        <f t="shared" si="212"/>
        <v>44</v>
      </c>
      <c r="T476" s="13">
        <f t="shared" si="212"/>
        <v>40</v>
      </c>
      <c r="U476" s="13">
        <f t="shared" si="212"/>
        <v>35</v>
      </c>
      <c r="V476" s="13">
        <f t="shared" si="212"/>
        <v>29</v>
      </c>
      <c r="W476" s="13">
        <f t="shared" si="212"/>
        <v>23</v>
      </c>
      <c r="X476" s="13">
        <f t="shared" si="212"/>
        <v>18</v>
      </c>
      <c r="Y476" s="13">
        <f t="shared" si="212"/>
        <v>14</v>
      </c>
      <c r="Z476" s="13">
        <f t="shared" si="212"/>
        <v>11</v>
      </c>
      <c r="AA476" s="13">
        <f t="shared" si="212"/>
        <v>8</v>
      </c>
      <c r="AB476" s="13">
        <f t="shared" si="212"/>
        <v>7</v>
      </c>
      <c r="AC476" s="13">
        <f t="shared" si="212"/>
        <v>18</v>
      </c>
      <c r="AD476" s="13">
        <f t="shared" si="212"/>
        <v>15</v>
      </c>
      <c r="AE476" s="13">
        <f t="shared" si="212"/>
        <v>11</v>
      </c>
      <c r="AF476" s="13">
        <f t="shared" si="212"/>
        <v>1</v>
      </c>
      <c r="AG476" s="13">
        <f t="shared" si="212"/>
        <v>55</v>
      </c>
      <c r="AH476" s="13">
        <f t="shared" si="212"/>
        <v>169</v>
      </c>
      <c r="AI476" s="3"/>
      <c r="AJ476" s="3"/>
    </row>
    <row r="477" spans="1:36">
      <c r="A477" s="10"/>
      <c r="B477" s="11"/>
      <c r="C477" s="11"/>
      <c r="D477" s="11"/>
      <c r="E477" s="32" t="s">
        <v>498</v>
      </c>
      <c r="F477" s="78">
        <v>517</v>
      </c>
      <c r="G477" s="13">
        <f t="shared" ref="G477:AH477" si="213">ROUND(G474*0.18,0)</f>
        <v>9</v>
      </c>
      <c r="H477" s="13">
        <f t="shared" si="213"/>
        <v>9</v>
      </c>
      <c r="I477" s="13">
        <f t="shared" si="213"/>
        <v>9</v>
      </c>
      <c r="J477" s="13">
        <f t="shared" si="213"/>
        <v>8</v>
      </c>
      <c r="K477" s="13">
        <f t="shared" si="213"/>
        <v>10</v>
      </c>
      <c r="L477" s="13">
        <f t="shared" si="213"/>
        <v>44</v>
      </c>
      <c r="M477" s="13">
        <f t="shared" si="213"/>
        <v>18</v>
      </c>
      <c r="N477" s="13">
        <f t="shared" si="213"/>
        <v>58</v>
      </c>
      <c r="O477" s="13">
        <f t="shared" si="213"/>
        <v>20</v>
      </c>
      <c r="P477" s="13">
        <f t="shared" si="213"/>
        <v>48</v>
      </c>
      <c r="Q477" s="13">
        <f t="shared" si="213"/>
        <v>45</v>
      </c>
      <c r="R477" s="13">
        <f t="shared" si="213"/>
        <v>43</v>
      </c>
      <c r="S477" s="13">
        <f t="shared" si="213"/>
        <v>37</v>
      </c>
      <c r="T477" s="13">
        <f t="shared" si="213"/>
        <v>34</v>
      </c>
      <c r="U477" s="13">
        <f t="shared" si="213"/>
        <v>30</v>
      </c>
      <c r="V477" s="13">
        <f t="shared" si="213"/>
        <v>24</v>
      </c>
      <c r="W477" s="13">
        <f t="shared" si="213"/>
        <v>20</v>
      </c>
      <c r="X477" s="13">
        <f t="shared" si="213"/>
        <v>16</v>
      </c>
      <c r="Y477" s="13">
        <f t="shared" si="213"/>
        <v>12</v>
      </c>
      <c r="Z477" s="13">
        <f t="shared" si="213"/>
        <v>10</v>
      </c>
      <c r="AA477" s="13">
        <f t="shared" si="213"/>
        <v>7</v>
      </c>
      <c r="AB477" s="13">
        <f t="shared" si="213"/>
        <v>6</v>
      </c>
      <c r="AC477" s="13">
        <f t="shared" si="213"/>
        <v>16</v>
      </c>
      <c r="AD477" s="13">
        <f t="shared" si="213"/>
        <v>13</v>
      </c>
      <c r="AE477" s="13">
        <f t="shared" si="213"/>
        <v>9</v>
      </c>
      <c r="AF477" s="13">
        <f t="shared" si="213"/>
        <v>1</v>
      </c>
      <c r="AG477" s="13">
        <f t="shared" si="213"/>
        <v>47</v>
      </c>
      <c r="AH477" s="13">
        <f t="shared" si="213"/>
        <v>145</v>
      </c>
      <c r="AI477" s="3"/>
      <c r="AJ477" s="3"/>
    </row>
    <row r="478" spans="1:36">
      <c r="A478" s="33" t="s">
        <v>244</v>
      </c>
      <c r="B478" s="34" t="s">
        <v>4</v>
      </c>
      <c r="C478" s="34" t="s">
        <v>9</v>
      </c>
      <c r="D478" s="34" t="s">
        <v>5</v>
      </c>
      <c r="E478" s="35" t="s">
        <v>122</v>
      </c>
      <c r="F478" s="36">
        <v>1669</v>
      </c>
      <c r="G478" s="36">
        <v>28</v>
      </c>
      <c r="H478" s="36">
        <v>29</v>
      </c>
      <c r="I478" s="36">
        <v>27</v>
      </c>
      <c r="J478" s="36">
        <v>24</v>
      </c>
      <c r="K478" s="36">
        <v>33</v>
      </c>
      <c r="L478" s="36">
        <v>143</v>
      </c>
      <c r="M478" s="36">
        <v>60</v>
      </c>
      <c r="N478" s="36">
        <v>185</v>
      </c>
      <c r="O478" s="36">
        <v>63</v>
      </c>
      <c r="P478" s="36">
        <v>155</v>
      </c>
      <c r="Q478" s="36">
        <v>146</v>
      </c>
      <c r="R478" s="36">
        <v>138</v>
      </c>
      <c r="S478" s="36">
        <v>121</v>
      </c>
      <c r="T478" s="36">
        <v>110</v>
      </c>
      <c r="U478" s="36">
        <v>98</v>
      </c>
      <c r="V478" s="36">
        <v>79</v>
      </c>
      <c r="W478" s="36">
        <v>64</v>
      </c>
      <c r="X478" s="36">
        <v>51</v>
      </c>
      <c r="Y478" s="36">
        <v>40</v>
      </c>
      <c r="Z478" s="36">
        <v>31</v>
      </c>
      <c r="AA478" s="36">
        <v>23</v>
      </c>
      <c r="AB478" s="36">
        <v>21</v>
      </c>
      <c r="AC478" s="37">
        <v>53</v>
      </c>
      <c r="AD478" s="37">
        <v>43</v>
      </c>
      <c r="AE478" s="36">
        <v>30</v>
      </c>
      <c r="AF478" s="36">
        <v>2</v>
      </c>
      <c r="AG478" s="36">
        <v>152</v>
      </c>
      <c r="AH478" s="36">
        <v>466</v>
      </c>
      <c r="AI478" s="3"/>
      <c r="AJ478" s="3"/>
    </row>
    <row r="479" spans="1:36">
      <c r="A479" s="10"/>
      <c r="B479" s="11"/>
      <c r="C479" s="11"/>
      <c r="D479" s="11"/>
      <c r="E479" s="32" t="s">
        <v>499</v>
      </c>
      <c r="F479" s="78">
        <v>1117</v>
      </c>
      <c r="G479" s="13">
        <f t="shared" ref="G479:AH479" si="214">ROUND(G478*0.67,0)</f>
        <v>19</v>
      </c>
      <c r="H479" s="13">
        <v>20</v>
      </c>
      <c r="I479" s="13">
        <f t="shared" si="214"/>
        <v>18</v>
      </c>
      <c r="J479" s="13">
        <f t="shared" si="214"/>
        <v>16</v>
      </c>
      <c r="K479" s="13">
        <f t="shared" si="214"/>
        <v>22</v>
      </c>
      <c r="L479" s="13">
        <f t="shared" si="214"/>
        <v>96</v>
      </c>
      <c r="M479" s="13">
        <f t="shared" si="214"/>
        <v>40</v>
      </c>
      <c r="N479" s="13">
        <f t="shared" si="214"/>
        <v>124</v>
      </c>
      <c r="O479" s="13">
        <v>43</v>
      </c>
      <c r="P479" s="13">
        <f t="shared" si="214"/>
        <v>104</v>
      </c>
      <c r="Q479" s="13">
        <f t="shared" si="214"/>
        <v>98</v>
      </c>
      <c r="R479" s="13">
        <f t="shared" si="214"/>
        <v>92</v>
      </c>
      <c r="S479" s="13">
        <f t="shared" si="214"/>
        <v>81</v>
      </c>
      <c r="T479" s="13">
        <v>73</v>
      </c>
      <c r="U479" s="13">
        <v>65</v>
      </c>
      <c r="V479" s="13">
        <f t="shared" si="214"/>
        <v>53</v>
      </c>
      <c r="W479" s="13">
        <v>42</v>
      </c>
      <c r="X479" s="13">
        <f t="shared" si="214"/>
        <v>34</v>
      </c>
      <c r="Y479" s="13">
        <f t="shared" si="214"/>
        <v>27</v>
      </c>
      <c r="Z479" s="13">
        <v>20</v>
      </c>
      <c r="AA479" s="13">
        <v>16</v>
      </c>
      <c r="AB479" s="13">
        <f t="shared" si="214"/>
        <v>14</v>
      </c>
      <c r="AC479" s="13">
        <v>35</v>
      </c>
      <c r="AD479" s="13">
        <f t="shared" si="214"/>
        <v>29</v>
      </c>
      <c r="AE479" s="13">
        <f t="shared" si="214"/>
        <v>20</v>
      </c>
      <c r="AF479" s="13">
        <v>2</v>
      </c>
      <c r="AG479" s="13">
        <f t="shared" si="214"/>
        <v>102</v>
      </c>
      <c r="AH479" s="13">
        <f t="shared" si="214"/>
        <v>312</v>
      </c>
      <c r="AI479" s="3"/>
      <c r="AJ479" s="3"/>
    </row>
    <row r="480" spans="1:36">
      <c r="A480" s="10"/>
      <c r="B480" s="11"/>
      <c r="C480" s="11"/>
      <c r="D480" s="11"/>
      <c r="E480" s="32" t="s">
        <v>500</v>
      </c>
      <c r="F480" s="78">
        <v>301</v>
      </c>
      <c r="G480" s="13">
        <f t="shared" ref="G480:AH480" si="215">ROUND(G478*0.18,0)</f>
        <v>5</v>
      </c>
      <c r="H480" s="13">
        <f t="shared" si="215"/>
        <v>5</v>
      </c>
      <c r="I480" s="13">
        <f t="shared" si="215"/>
        <v>5</v>
      </c>
      <c r="J480" s="13">
        <f t="shared" si="215"/>
        <v>4</v>
      </c>
      <c r="K480" s="13">
        <f t="shared" si="215"/>
        <v>6</v>
      </c>
      <c r="L480" s="13">
        <f t="shared" si="215"/>
        <v>26</v>
      </c>
      <c r="M480" s="13">
        <f t="shared" si="215"/>
        <v>11</v>
      </c>
      <c r="N480" s="13">
        <f t="shared" si="215"/>
        <v>33</v>
      </c>
      <c r="O480" s="13">
        <f t="shared" si="215"/>
        <v>11</v>
      </c>
      <c r="P480" s="13">
        <f t="shared" si="215"/>
        <v>28</v>
      </c>
      <c r="Q480" s="13">
        <f t="shared" si="215"/>
        <v>26</v>
      </c>
      <c r="R480" s="13">
        <f t="shared" si="215"/>
        <v>25</v>
      </c>
      <c r="S480" s="13">
        <f t="shared" si="215"/>
        <v>22</v>
      </c>
      <c r="T480" s="13">
        <f t="shared" si="215"/>
        <v>20</v>
      </c>
      <c r="U480" s="13">
        <f t="shared" si="215"/>
        <v>18</v>
      </c>
      <c r="V480" s="13">
        <f t="shared" si="215"/>
        <v>14</v>
      </c>
      <c r="W480" s="13">
        <f t="shared" si="215"/>
        <v>12</v>
      </c>
      <c r="X480" s="13">
        <f t="shared" si="215"/>
        <v>9</v>
      </c>
      <c r="Y480" s="13">
        <f t="shared" si="215"/>
        <v>7</v>
      </c>
      <c r="Z480" s="13">
        <f t="shared" si="215"/>
        <v>6</v>
      </c>
      <c r="AA480" s="13">
        <f t="shared" si="215"/>
        <v>4</v>
      </c>
      <c r="AB480" s="13">
        <f t="shared" si="215"/>
        <v>4</v>
      </c>
      <c r="AC480" s="13">
        <f t="shared" si="215"/>
        <v>10</v>
      </c>
      <c r="AD480" s="13">
        <f t="shared" si="215"/>
        <v>8</v>
      </c>
      <c r="AE480" s="13">
        <f t="shared" si="215"/>
        <v>5</v>
      </c>
      <c r="AF480" s="13">
        <f t="shared" si="215"/>
        <v>0</v>
      </c>
      <c r="AG480" s="13">
        <f t="shared" si="215"/>
        <v>27</v>
      </c>
      <c r="AH480" s="13">
        <f t="shared" si="215"/>
        <v>84</v>
      </c>
      <c r="AI480" s="3"/>
      <c r="AJ480" s="3"/>
    </row>
    <row r="481" spans="1:36">
      <c r="A481" s="10"/>
      <c r="B481" s="11"/>
      <c r="C481" s="11"/>
      <c r="D481" s="11"/>
      <c r="E481" s="32" t="s">
        <v>501</v>
      </c>
      <c r="F481" s="78">
        <v>251</v>
      </c>
      <c r="G481" s="13">
        <f t="shared" ref="G481:AH481" si="216">ROUND(G478*0.15,0)</f>
        <v>4</v>
      </c>
      <c r="H481" s="13">
        <f t="shared" si="216"/>
        <v>4</v>
      </c>
      <c r="I481" s="13">
        <f t="shared" si="216"/>
        <v>4</v>
      </c>
      <c r="J481" s="13">
        <f t="shared" si="216"/>
        <v>4</v>
      </c>
      <c r="K481" s="13">
        <f t="shared" si="216"/>
        <v>5</v>
      </c>
      <c r="L481" s="13">
        <f t="shared" si="216"/>
        <v>21</v>
      </c>
      <c r="M481" s="13">
        <f t="shared" si="216"/>
        <v>9</v>
      </c>
      <c r="N481" s="13">
        <f t="shared" si="216"/>
        <v>28</v>
      </c>
      <c r="O481" s="13">
        <f t="shared" si="216"/>
        <v>9</v>
      </c>
      <c r="P481" s="13">
        <f t="shared" si="216"/>
        <v>23</v>
      </c>
      <c r="Q481" s="13">
        <f t="shared" si="216"/>
        <v>22</v>
      </c>
      <c r="R481" s="13">
        <f t="shared" si="216"/>
        <v>21</v>
      </c>
      <c r="S481" s="13">
        <f t="shared" si="216"/>
        <v>18</v>
      </c>
      <c r="T481" s="13">
        <f t="shared" si="216"/>
        <v>17</v>
      </c>
      <c r="U481" s="13">
        <f t="shared" si="216"/>
        <v>15</v>
      </c>
      <c r="V481" s="13">
        <f t="shared" si="216"/>
        <v>12</v>
      </c>
      <c r="W481" s="13">
        <f t="shared" si="216"/>
        <v>10</v>
      </c>
      <c r="X481" s="13">
        <f t="shared" si="216"/>
        <v>8</v>
      </c>
      <c r="Y481" s="13">
        <f t="shared" si="216"/>
        <v>6</v>
      </c>
      <c r="Z481" s="13">
        <f t="shared" si="216"/>
        <v>5</v>
      </c>
      <c r="AA481" s="13">
        <f t="shared" si="216"/>
        <v>3</v>
      </c>
      <c r="AB481" s="13">
        <f t="shared" si="216"/>
        <v>3</v>
      </c>
      <c r="AC481" s="13">
        <f t="shared" si="216"/>
        <v>8</v>
      </c>
      <c r="AD481" s="13">
        <f t="shared" si="216"/>
        <v>6</v>
      </c>
      <c r="AE481" s="13">
        <f t="shared" si="216"/>
        <v>5</v>
      </c>
      <c r="AF481" s="13">
        <f t="shared" si="216"/>
        <v>0</v>
      </c>
      <c r="AG481" s="13">
        <f t="shared" si="216"/>
        <v>23</v>
      </c>
      <c r="AH481" s="13">
        <f t="shared" si="216"/>
        <v>70</v>
      </c>
      <c r="AI481" s="3"/>
      <c r="AJ481" s="3"/>
    </row>
    <row r="482" spans="1:36">
      <c r="A482" s="33" t="s">
        <v>245</v>
      </c>
      <c r="B482" s="34" t="s">
        <v>4</v>
      </c>
      <c r="C482" s="34" t="s">
        <v>9</v>
      </c>
      <c r="D482" s="34" t="s">
        <v>6</v>
      </c>
      <c r="E482" s="35" t="s">
        <v>123</v>
      </c>
      <c r="F482" s="36">
        <v>3368</v>
      </c>
      <c r="G482" s="36">
        <v>57</v>
      </c>
      <c r="H482" s="36">
        <v>55</v>
      </c>
      <c r="I482" s="36">
        <v>58</v>
      </c>
      <c r="J482" s="36">
        <v>60</v>
      </c>
      <c r="K482" s="36">
        <v>54</v>
      </c>
      <c r="L482" s="36">
        <v>290</v>
      </c>
      <c r="M482" s="36">
        <v>120</v>
      </c>
      <c r="N482" s="36">
        <v>374</v>
      </c>
      <c r="O482" s="36">
        <v>127</v>
      </c>
      <c r="P482" s="36">
        <v>314</v>
      </c>
      <c r="Q482" s="36">
        <v>295</v>
      </c>
      <c r="R482" s="36">
        <v>279</v>
      </c>
      <c r="S482" s="36">
        <v>244</v>
      </c>
      <c r="T482" s="36">
        <v>222</v>
      </c>
      <c r="U482" s="36">
        <v>198</v>
      </c>
      <c r="V482" s="36">
        <v>160</v>
      </c>
      <c r="W482" s="36">
        <v>130</v>
      </c>
      <c r="X482" s="36">
        <v>102</v>
      </c>
      <c r="Y482" s="36">
        <v>79</v>
      </c>
      <c r="Z482" s="36">
        <v>62</v>
      </c>
      <c r="AA482" s="36">
        <v>46</v>
      </c>
      <c r="AB482" s="36">
        <v>42</v>
      </c>
      <c r="AC482" s="37">
        <v>101</v>
      </c>
      <c r="AD482" s="37">
        <v>82</v>
      </c>
      <c r="AE482" s="36">
        <v>58</v>
      </c>
      <c r="AF482" s="36">
        <v>4</v>
      </c>
      <c r="AG482" s="36">
        <v>307</v>
      </c>
      <c r="AH482" s="36">
        <v>940</v>
      </c>
      <c r="AI482" s="3"/>
      <c r="AJ482" s="3"/>
    </row>
    <row r="483" spans="1:36">
      <c r="A483" s="10"/>
      <c r="B483" s="11"/>
      <c r="C483" s="11"/>
      <c r="D483" s="11"/>
      <c r="E483" s="31" t="s">
        <v>502</v>
      </c>
      <c r="F483" s="78">
        <v>2460</v>
      </c>
      <c r="G483" s="13">
        <f t="shared" ref="G483:AH483" si="217">ROUND(G482*0.73,0)</f>
        <v>42</v>
      </c>
      <c r="H483" s="13">
        <f t="shared" si="217"/>
        <v>40</v>
      </c>
      <c r="I483" s="13">
        <f t="shared" si="217"/>
        <v>42</v>
      </c>
      <c r="J483" s="13">
        <f t="shared" si="217"/>
        <v>44</v>
      </c>
      <c r="K483" s="13">
        <f t="shared" si="217"/>
        <v>39</v>
      </c>
      <c r="L483" s="13">
        <f t="shared" si="217"/>
        <v>212</v>
      </c>
      <c r="M483" s="13">
        <f t="shared" si="217"/>
        <v>88</v>
      </c>
      <c r="N483" s="13">
        <f t="shared" si="217"/>
        <v>273</v>
      </c>
      <c r="O483" s="13">
        <f t="shared" si="217"/>
        <v>93</v>
      </c>
      <c r="P483" s="13">
        <f t="shared" si="217"/>
        <v>229</v>
      </c>
      <c r="Q483" s="13">
        <f t="shared" si="217"/>
        <v>215</v>
      </c>
      <c r="R483" s="13">
        <f t="shared" si="217"/>
        <v>204</v>
      </c>
      <c r="S483" s="13">
        <f t="shared" si="217"/>
        <v>178</v>
      </c>
      <c r="T483" s="13">
        <f t="shared" si="217"/>
        <v>162</v>
      </c>
      <c r="U483" s="13">
        <f t="shared" si="217"/>
        <v>145</v>
      </c>
      <c r="V483" s="13">
        <f t="shared" si="217"/>
        <v>117</v>
      </c>
      <c r="W483" s="13">
        <f t="shared" si="217"/>
        <v>95</v>
      </c>
      <c r="X483" s="13">
        <f t="shared" si="217"/>
        <v>74</v>
      </c>
      <c r="Y483" s="13">
        <f t="shared" si="217"/>
        <v>58</v>
      </c>
      <c r="Z483" s="13">
        <f t="shared" si="217"/>
        <v>45</v>
      </c>
      <c r="AA483" s="13">
        <f t="shared" si="217"/>
        <v>34</v>
      </c>
      <c r="AB483" s="13">
        <f t="shared" si="217"/>
        <v>31</v>
      </c>
      <c r="AC483" s="13">
        <f t="shared" si="217"/>
        <v>74</v>
      </c>
      <c r="AD483" s="13">
        <f t="shared" si="217"/>
        <v>60</v>
      </c>
      <c r="AE483" s="13">
        <f t="shared" si="217"/>
        <v>42</v>
      </c>
      <c r="AF483" s="13">
        <f t="shared" si="217"/>
        <v>3</v>
      </c>
      <c r="AG483" s="13">
        <f t="shared" si="217"/>
        <v>224</v>
      </c>
      <c r="AH483" s="13">
        <f t="shared" si="217"/>
        <v>686</v>
      </c>
      <c r="AI483" s="3"/>
      <c r="AJ483" s="3"/>
    </row>
    <row r="484" spans="1:36">
      <c r="A484" s="10"/>
      <c r="B484" s="11"/>
      <c r="C484" s="11"/>
      <c r="D484" s="11"/>
      <c r="E484" s="31" t="s">
        <v>503</v>
      </c>
      <c r="F484" s="78">
        <v>908</v>
      </c>
      <c r="G484" s="13">
        <f t="shared" ref="G484:AH484" si="218">ROUND(G482*0.27,0)</f>
        <v>15</v>
      </c>
      <c r="H484" s="13">
        <f t="shared" si="218"/>
        <v>15</v>
      </c>
      <c r="I484" s="13">
        <f t="shared" si="218"/>
        <v>16</v>
      </c>
      <c r="J484" s="13">
        <f t="shared" si="218"/>
        <v>16</v>
      </c>
      <c r="K484" s="13">
        <f t="shared" si="218"/>
        <v>15</v>
      </c>
      <c r="L484" s="13">
        <f t="shared" si="218"/>
        <v>78</v>
      </c>
      <c r="M484" s="13">
        <f t="shared" si="218"/>
        <v>32</v>
      </c>
      <c r="N484" s="13">
        <f t="shared" si="218"/>
        <v>101</v>
      </c>
      <c r="O484" s="13">
        <f t="shared" si="218"/>
        <v>34</v>
      </c>
      <c r="P484" s="13">
        <f t="shared" si="218"/>
        <v>85</v>
      </c>
      <c r="Q484" s="13">
        <f t="shared" si="218"/>
        <v>80</v>
      </c>
      <c r="R484" s="13">
        <f t="shared" si="218"/>
        <v>75</v>
      </c>
      <c r="S484" s="13">
        <f t="shared" si="218"/>
        <v>66</v>
      </c>
      <c r="T484" s="13">
        <f t="shared" si="218"/>
        <v>60</v>
      </c>
      <c r="U484" s="13">
        <f t="shared" si="218"/>
        <v>53</v>
      </c>
      <c r="V484" s="13">
        <f t="shared" si="218"/>
        <v>43</v>
      </c>
      <c r="W484" s="13">
        <f t="shared" si="218"/>
        <v>35</v>
      </c>
      <c r="X484" s="13">
        <f t="shared" si="218"/>
        <v>28</v>
      </c>
      <c r="Y484" s="13">
        <f t="shared" si="218"/>
        <v>21</v>
      </c>
      <c r="Z484" s="13">
        <f t="shared" si="218"/>
        <v>17</v>
      </c>
      <c r="AA484" s="13">
        <f t="shared" si="218"/>
        <v>12</v>
      </c>
      <c r="AB484" s="13">
        <f t="shared" si="218"/>
        <v>11</v>
      </c>
      <c r="AC484" s="13">
        <f t="shared" si="218"/>
        <v>27</v>
      </c>
      <c r="AD484" s="13">
        <f t="shared" si="218"/>
        <v>22</v>
      </c>
      <c r="AE484" s="13">
        <f t="shared" si="218"/>
        <v>16</v>
      </c>
      <c r="AF484" s="13">
        <f t="shared" si="218"/>
        <v>1</v>
      </c>
      <c r="AG484" s="13">
        <f t="shared" si="218"/>
        <v>83</v>
      </c>
      <c r="AH484" s="13">
        <f t="shared" si="218"/>
        <v>254</v>
      </c>
      <c r="AI484" s="3"/>
      <c r="AJ484" s="3"/>
    </row>
    <row r="485" spans="1:36">
      <c r="A485" s="33" t="s">
        <v>246</v>
      </c>
      <c r="B485" s="34" t="s">
        <v>4</v>
      </c>
      <c r="C485" s="34" t="s">
        <v>9</v>
      </c>
      <c r="D485" s="34" t="s">
        <v>8</v>
      </c>
      <c r="E485" s="35" t="s">
        <v>124</v>
      </c>
      <c r="F485" s="36">
        <v>324</v>
      </c>
      <c r="G485" s="36">
        <v>6</v>
      </c>
      <c r="H485" s="36">
        <v>4</v>
      </c>
      <c r="I485" s="36">
        <v>5</v>
      </c>
      <c r="J485" s="36">
        <v>10</v>
      </c>
      <c r="K485" s="36">
        <v>1</v>
      </c>
      <c r="L485" s="36">
        <v>28</v>
      </c>
      <c r="M485" s="36">
        <v>12</v>
      </c>
      <c r="N485" s="36">
        <v>35</v>
      </c>
      <c r="O485" s="36">
        <v>12</v>
      </c>
      <c r="P485" s="36">
        <v>31</v>
      </c>
      <c r="Q485" s="36">
        <v>28</v>
      </c>
      <c r="R485" s="36">
        <v>27</v>
      </c>
      <c r="S485" s="36">
        <v>23</v>
      </c>
      <c r="T485" s="36">
        <v>21</v>
      </c>
      <c r="U485" s="36">
        <v>19</v>
      </c>
      <c r="V485" s="36">
        <v>15</v>
      </c>
      <c r="W485" s="36">
        <v>13</v>
      </c>
      <c r="X485" s="36">
        <v>10</v>
      </c>
      <c r="Y485" s="36">
        <v>8</v>
      </c>
      <c r="Z485" s="36">
        <v>7</v>
      </c>
      <c r="AA485" s="36">
        <v>4</v>
      </c>
      <c r="AB485" s="36">
        <v>5</v>
      </c>
      <c r="AC485" s="37">
        <v>11</v>
      </c>
      <c r="AD485" s="37">
        <v>9</v>
      </c>
      <c r="AE485" s="36">
        <v>6</v>
      </c>
      <c r="AF485" s="36">
        <v>0</v>
      </c>
      <c r="AG485" s="36">
        <v>30</v>
      </c>
      <c r="AH485" s="36">
        <v>90</v>
      </c>
      <c r="AI485" s="3"/>
      <c r="AJ485" s="3"/>
    </row>
    <row r="486" spans="1:36">
      <c r="A486" s="10"/>
      <c r="B486" s="11"/>
      <c r="C486" s="11"/>
      <c r="D486" s="11"/>
      <c r="E486" s="31" t="s">
        <v>504</v>
      </c>
      <c r="F486" s="78">
        <f>F485</f>
        <v>324</v>
      </c>
      <c r="G486" s="13">
        <f t="shared" ref="G486:AH486" si="219">G485</f>
        <v>6</v>
      </c>
      <c r="H486" s="13">
        <f t="shared" si="219"/>
        <v>4</v>
      </c>
      <c r="I486" s="13">
        <f t="shared" si="219"/>
        <v>5</v>
      </c>
      <c r="J486" s="13">
        <f t="shared" si="219"/>
        <v>10</v>
      </c>
      <c r="K486" s="13">
        <f t="shared" si="219"/>
        <v>1</v>
      </c>
      <c r="L486" s="13">
        <f t="shared" si="219"/>
        <v>28</v>
      </c>
      <c r="M486" s="13">
        <f t="shared" si="219"/>
        <v>12</v>
      </c>
      <c r="N486" s="13">
        <f t="shared" si="219"/>
        <v>35</v>
      </c>
      <c r="O486" s="13">
        <f t="shared" si="219"/>
        <v>12</v>
      </c>
      <c r="P486" s="13">
        <f t="shared" si="219"/>
        <v>31</v>
      </c>
      <c r="Q486" s="13">
        <f t="shared" si="219"/>
        <v>28</v>
      </c>
      <c r="R486" s="13">
        <f t="shared" si="219"/>
        <v>27</v>
      </c>
      <c r="S486" s="13">
        <f t="shared" si="219"/>
        <v>23</v>
      </c>
      <c r="T486" s="13">
        <f t="shared" si="219"/>
        <v>21</v>
      </c>
      <c r="U486" s="13">
        <f t="shared" si="219"/>
        <v>19</v>
      </c>
      <c r="V486" s="13">
        <f t="shared" si="219"/>
        <v>15</v>
      </c>
      <c r="W486" s="13">
        <f t="shared" si="219"/>
        <v>13</v>
      </c>
      <c r="X486" s="13">
        <f t="shared" si="219"/>
        <v>10</v>
      </c>
      <c r="Y486" s="13">
        <f t="shared" si="219"/>
        <v>8</v>
      </c>
      <c r="Z486" s="13">
        <f t="shared" si="219"/>
        <v>7</v>
      </c>
      <c r="AA486" s="13">
        <f t="shared" si="219"/>
        <v>4</v>
      </c>
      <c r="AB486" s="13">
        <f t="shared" si="219"/>
        <v>5</v>
      </c>
      <c r="AC486" s="13">
        <f t="shared" si="219"/>
        <v>11</v>
      </c>
      <c r="AD486" s="13">
        <f t="shared" si="219"/>
        <v>9</v>
      </c>
      <c r="AE486" s="13">
        <f t="shared" si="219"/>
        <v>6</v>
      </c>
      <c r="AF486" s="13">
        <f t="shared" si="219"/>
        <v>0</v>
      </c>
      <c r="AG486" s="13">
        <f t="shared" si="219"/>
        <v>30</v>
      </c>
      <c r="AH486" s="13">
        <f t="shared" si="219"/>
        <v>90</v>
      </c>
      <c r="AI486" s="3"/>
      <c r="AJ486" s="3"/>
    </row>
    <row r="487" spans="1:36">
      <c r="A487" s="33" t="s">
        <v>247</v>
      </c>
      <c r="B487" s="34" t="s">
        <v>4</v>
      </c>
      <c r="C487" s="34" t="s">
        <v>9</v>
      </c>
      <c r="D487" s="34" t="s">
        <v>9</v>
      </c>
      <c r="E487" s="35" t="s">
        <v>125</v>
      </c>
      <c r="F487" s="36">
        <v>605</v>
      </c>
      <c r="G487" s="36">
        <v>10</v>
      </c>
      <c r="H487" s="36">
        <v>8</v>
      </c>
      <c r="I487" s="36">
        <v>10</v>
      </c>
      <c r="J487" s="36">
        <v>14</v>
      </c>
      <c r="K487" s="36">
        <v>7</v>
      </c>
      <c r="L487" s="36">
        <v>52</v>
      </c>
      <c r="M487" s="36">
        <v>22</v>
      </c>
      <c r="N487" s="36">
        <v>66</v>
      </c>
      <c r="O487" s="36">
        <v>24</v>
      </c>
      <c r="P487" s="36">
        <v>56</v>
      </c>
      <c r="Q487" s="36">
        <v>53</v>
      </c>
      <c r="R487" s="36">
        <v>51</v>
      </c>
      <c r="S487" s="36">
        <v>44</v>
      </c>
      <c r="T487" s="36">
        <v>40</v>
      </c>
      <c r="U487" s="36">
        <v>36</v>
      </c>
      <c r="V487" s="36">
        <v>29</v>
      </c>
      <c r="W487" s="36">
        <v>23</v>
      </c>
      <c r="X487" s="36">
        <v>18</v>
      </c>
      <c r="Y487" s="36">
        <v>14</v>
      </c>
      <c r="Z487" s="36">
        <v>11</v>
      </c>
      <c r="AA487" s="36">
        <v>8</v>
      </c>
      <c r="AB487" s="36">
        <v>9</v>
      </c>
      <c r="AC487" s="37">
        <v>18</v>
      </c>
      <c r="AD487" s="37">
        <v>14</v>
      </c>
      <c r="AE487" s="36">
        <v>10</v>
      </c>
      <c r="AF487" s="36">
        <v>1</v>
      </c>
      <c r="AG487" s="36">
        <v>55</v>
      </c>
      <c r="AH487" s="36">
        <v>169</v>
      </c>
      <c r="AI487" s="3"/>
      <c r="AJ487" s="3"/>
    </row>
    <row r="488" spans="1:36">
      <c r="A488" s="10"/>
      <c r="B488" s="11"/>
      <c r="C488" s="11"/>
      <c r="D488" s="11"/>
      <c r="E488" s="31" t="s">
        <v>505</v>
      </c>
      <c r="F488" s="78">
        <f>F487</f>
        <v>605</v>
      </c>
      <c r="G488" s="13">
        <f t="shared" ref="G488:AH488" si="220">G487</f>
        <v>10</v>
      </c>
      <c r="H488" s="13">
        <f t="shared" si="220"/>
        <v>8</v>
      </c>
      <c r="I488" s="13">
        <f t="shared" si="220"/>
        <v>10</v>
      </c>
      <c r="J488" s="13">
        <f t="shared" si="220"/>
        <v>14</v>
      </c>
      <c r="K488" s="13">
        <f t="shared" si="220"/>
        <v>7</v>
      </c>
      <c r="L488" s="13">
        <f t="shared" si="220"/>
        <v>52</v>
      </c>
      <c r="M488" s="13">
        <f t="shared" si="220"/>
        <v>22</v>
      </c>
      <c r="N488" s="13">
        <f t="shared" si="220"/>
        <v>66</v>
      </c>
      <c r="O488" s="13">
        <f t="shared" si="220"/>
        <v>24</v>
      </c>
      <c r="P488" s="13">
        <f t="shared" si="220"/>
        <v>56</v>
      </c>
      <c r="Q488" s="13">
        <f t="shared" si="220"/>
        <v>53</v>
      </c>
      <c r="R488" s="13">
        <f t="shared" si="220"/>
        <v>51</v>
      </c>
      <c r="S488" s="13">
        <f t="shared" si="220"/>
        <v>44</v>
      </c>
      <c r="T488" s="13">
        <f t="shared" si="220"/>
        <v>40</v>
      </c>
      <c r="U488" s="13">
        <f t="shared" si="220"/>
        <v>36</v>
      </c>
      <c r="V488" s="13">
        <f t="shared" si="220"/>
        <v>29</v>
      </c>
      <c r="W488" s="13">
        <f t="shared" si="220"/>
        <v>23</v>
      </c>
      <c r="X488" s="13">
        <f t="shared" si="220"/>
        <v>18</v>
      </c>
      <c r="Y488" s="13">
        <f t="shared" si="220"/>
        <v>14</v>
      </c>
      <c r="Z488" s="13">
        <f t="shared" si="220"/>
        <v>11</v>
      </c>
      <c r="AA488" s="13">
        <f t="shared" si="220"/>
        <v>8</v>
      </c>
      <c r="AB488" s="13">
        <f t="shared" si="220"/>
        <v>9</v>
      </c>
      <c r="AC488" s="13">
        <f t="shared" si="220"/>
        <v>18</v>
      </c>
      <c r="AD488" s="13">
        <f t="shared" si="220"/>
        <v>14</v>
      </c>
      <c r="AE488" s="13">
        <f t="shared" si="220"/>
        <v>10</v>
      </c>
      <c r="AF488" s="13">
        <f t="shared" si="220"/>
        <v>1</v>
      </c>
      <c r="AG488" s="13">
        <f t="shared" si="220"/>
        <v>55</v>
      </c>
      <c r="AH488" s="13">
        <f t="shared" si="220"/>
        <v>169</v>
      </c>
      <c r="AI488" s="3"/>
      <c r="AJ488" s="3"/>
    </row>
    <row r="489" spans="1:36">
      <c r="A489" s="33" t="s">
        <v>248</v>
      </c>
      <c r="B489" s="34" t="s">
        <v>4</v>
      </c>
      <c r="C489" s="34" t="s">
        <v>9</v>
      </c>
      <c r="D489" s="34" t="s">
        <v>10</v>
      </c>
      <c r="E489" s="35" t="s">
        <v>126</v>
      </c>
      <c r="F489" s="36">
        <v>399</v>
      </c>
      <c r="G489" s="36">
        <v>7</v>
      </c>
      <c r="H489" s="36">
        <v>9</v>
      </c>
      <c r="I489" s="36">
        <v>7</v>
      </c>
      <c r="J489" s="36">
        <v>10</v>
      </c>
      <c r="K489" s="36">
        <v>4</v>
      </c>
      <c r="L489" s="36">
        <v>34</v>
      </c>
      <c r="M489" s="36">
        <v>14</v>
      </c>
      <c r="N489" s="36">
        <v>46</v>
      </c>
      <c r="O489" s="36">
        <v>14</v>
      </c>
      <c r="P489" s="36">
        <v>37</v>
      </c>
      <c r="Q489" s="36">
        <v>35</v>
      </c>
      <c r="R489" s="36">
        <v>33</v>
      </c>
      <c r="S489" s="36">
        <v>28</v>
      </c>
      <c r="T489" s="36">
        <v>26</v>
      </c>
      <c r="U489" s="36">
        <v>23</v>
      </c>
      <c r="V489" s="36">
        <v>19</v>
      </c>
      <c r="W489" s="36">
        <v>15</v>
      </c>
      <c r="X489" s="36">
        <v>12</v>
      </c>
      <c r="Y489" s="36">
        <v>9</v>
      </c>
      <c r="Z489" s="36">
        <v>7</v>
      </c>
      <c r="AA489" s="36">
        <v>5</v>
      </c>
      <c r="AB489" s="36">
        <v>5</v>
      </c>
      <c r="AC489" s="37">
        <v>12</v>
      </c>
      <c r="AD489" s="37">
        <v>11</v>
      </c>
      <c r="AE489" s="36">
        <v>7</v>
      </c>
      <c r="AF489" s="36">
        <v>1</v>
      </c>
      <c r="AG489" s="36">
        <v>36</v>
      </c>
      <c r="AH489" s="36">
        <v>111</v>
      </c>
      <c r="AI489" s="3"/>
      <c r="AJ489" s="3"/>
    </row>
    <row r="490" spans="1:36">
      <c r="A490" s="10"/>
      <c r="B490" s="11"/>
      <c r="C490" s="11"/>
      <c r="D490" s="11"/>
      <c r="E490" s="31" t="s">
        <v>506</v>
      </c>
      <c r="F490" s="78">
        <f>F489</f>
        <v>399</v>
      </c>
      <c r="G490" s="13">
        <f>G489</f>
        <v>7</v>
      </c>
      <c r="H490" s="13">
        <f t="shared" ref="H490:AH490" si="221">H489</f>
        <v>9</v>
      </c>
      <c r="I490" s="13">
        <f t="shared" si="221"/>
        <v>7</v>
      </c>
      <c r="J490" s="13">
        <f t="shared" si="221"/>
        <v>10</v>
      </c>
      <c r="K490" s="13">
        <f t="shared" si="221"/>
        <v>4</v>
      </c>
      <c r="L490" s="13">
        <f t="shared" si="221"/>
        <v>34</v>
      </c>
      <c r="M490" s="13">
        <f t="shared" si="221"/>
        <v>14</v>
      </c>
      <c r="N490" s="13">
        <f t="shared" si="221"/>
        <v>46</v>
      </c>
      <c r="O490" s="13">
        <f t="shared" si="221"/>
        <v>14</v>
      </c>
      <c r="P490" s="13">
        <f t="shared" si="221"/>
        <v>37</v>
      </c>
      <c r="Q490" s="13">
        <f t="shared" si="221"/>
        <v>35</v>
      </c>
      <c r="R490" s="13">
        <f t="shared" si="221"/>
        <v>33</v>
      </c>
      <c r="S490" s="13">
        <f t="shared" si="221"/>
        <v>28</v>
      </c>
      <c r="T490" s="13">
        <f t="shared" si="221"/>
        <v>26</v>
      </c>
      <c r="U490" s="13">
        <f t="shared" si="221"/>
        <v>23</v>
      </c>
      <c r="V490" s="13">
        <f t="shared" si="221"/>
        <v>19</v>
      </c>
      <c r="W490" s="13">
        <f t="shared" si="221"/>
        <v>15</v>
      </c>
      <c r="X490" s="13">
        <f t="shared" si="221"/>
        <v>12</v>
      </c>
      <c r="Y490" s="13">
        <f t="shared" si="221"/>
        <v>9</v>
      </c>
      <c r="Z490" s="13">
        <f t="shared" si="221"/>
        <v>7</v>
      </c>
      <c r="AA490" s="13">
        <f t="shared" si="221"/>
        <v>5</v>
      </c>
      <c r="AB490" s="13">
        <f t="shared" si="221"/>
        <v>5</v>
      </c>
      <c r="AC490" s="13">
        <f t="shared" si="221"/>
        <v>12</v>
      </c>
      <c r="AD490" s="13">
        <f t="shared" si="221"/>
        <v>11</v>
      </c>
      <c r="AE490" s="13">
        <f t="shared" si="221"/>
        <v>7</v>
      </c>
      <c r="AF490" s="13">
        <f t="shared" si="221"/>
        <v>1</v>
      </c>
      <c r="AG490" s="13">
        <f t="shared" si="221"/>
        <v>36</v>
      </c>
      <c r="AH490" s="13">
        <f t="shared" si="221"/>
        <v>111</v>
      </c>
      <c r="AI490" s="3"/>
      <c r="AJ490" s="3"/>
    </row>
    <row r="491" spans="1:36">
      <c r="A491" s="33" t="s">
        <v>249</v>
      </c>
      <c r="B491" s="34" t="s">
        <v>4</v>
      </c>
      <c r="C491" s="34" t="s">
        <v>9</v>
      </c>
      <c r="D491" s="34" t="s">
        <v>11</v>
      </c>
      <c r="E491" s="35" t="s">
        <v>127</v>
      </c>
      <c r="F491" s="36">
        <v>1041</v>
      </c>
      <c r="G491" s="36">
        <v>18</v>
      </c>
      <c r="H491" s="36">
        <v>19</v>
      </c>
      <c r="I491" s="36">
        <v>18</v>
      </c>
      <c r="J491" s="36">
        <v>20</v>
      </c>
      <c r="K491" s="36">
        <v>15</v>
      </c>
      <c r="L491" s="36">
        <v>89</v>
      </c>
      <c r="M491" s="36">
        <v>37</v>
      </c>
      <c r="N491" s="36">
        <v>116</v>
      </c>
      <c r="O491" s="36">
        <v>39</v>
      </c>
      <c r="P491" s="36">
        <v>97</v>
      </c>
      <c r="Q491" s="36">
        <v>91</v>
      </c>
      <c r="R491" s="36">
        <v>86</v>
      </c>
      <c r="S491" s="36">
        <v>75</v>
      </c>
      <c r="T491" s="36">
        <v>69</v>
      </c>
      <c r="U491" s="36">
        <v>61</v>
      </c>
      <c r="V491" s="36">
        <v>49</v>
      </c>
      <c r="W491" s="36">
        <v>40</v>
      </c>
      <c r="X491" s="36">
        <v>31</v>
      </c>
      <c r="Y491" s="36">
        <v>25</v>
      </c>
      <c r="Z491" s="36">
        <v>19</v>
      </c>
      <c r="AA491" s="36">
        <v>14</v>
      </c>
      <c r="AB491" s="36">
        <v>13</v>
      </c>
      <c r="AC491" s="37">
        <v>32</v>
      </c>
      <c r="AD491" s="37">
        <v>25</v>
      </c>
      <c r="AE491" s="36">
        <v>18</v>
      </c>
      <c r="AF491" s="36">
        <v>1</v>
      </c>
      <c r="AG491" s="36">
        <v>95</v>
      </c>
      <c r="AH491" s="36">
        <v>290</v>
      </c>
      <c r="AI491" s="3"/>
      <c r="AJ491" s="3"/>
    </row>
    <row r="492" spans="1:36">
      <c r="A492" s="10"/>
      <c r="B492" s="11"/>
      <c r="C492" s="11"/>
      <c r="D492" s="11"/>
      <c r="E492" s="31" t="s">
        <v>507</v>
      </c>
      <c r="F492" s="78">
        <f>F491</f>
        <v>1041</v>
      </c>
      <c r="G492" s="13">
        <f t="shared" ref="G492:AH492" si="222">G491</f>
        <v>18</v>
      </c>
      <c r="H492" s="13">
        <f t="shared" si="222"/>
        <v>19</v>
      </c>
      <c r="I492" s="13">
        <f t="shared" si="222"/>
        <v>18</v>
      </c>
      <c r="J492" s="13">
        <f t="shared" si="222"/>
        <v>20</v>
      </c>
      <c r="K492" s="13">
        <f t="shared" si="222"/>
        <v>15</v>
      </c>
      <c r="L492" s="13">
        <f t="shared" si="222"/>
        <v>89</v>
      </c>
      <c r="M492" s="13">
        <f t="shared" si="222"/>
        <v>37</v>
      </c>
      <c r="N492" s="13">
        <f t="shared" si="222"/>
        <v>116</v>
      </c>
      <c r="O492" s="13">
        <f t="shared" si="222"/>
        <v>39</v>
      </c>
      <c r="P492" s="13">
        <f t="shared" si="222"/>
        <v>97</v>
      </c>
      <c r="Q492" s="13">
        <f t="shared" si="222"/>
        <v>91</v>
      </c>
      <c r="R492" s="13">
        <f t="shared" si="222"/>
        <v>86</v>
      </c>
      <c r="S492" s="13">
        <f t="shared" si="222"/>
        <v>75</v>
      </c>
      <c r="T492" s="13">
        <f t="shared" si="222"/>
        <v>69</v>
      </c>
      <c r="U492" s="13">
        <f t="shared" si="222"/>
        <v>61</v>
      </c>
      <c r="V492" s="13">
        <f t="shared" si="222"/>
        <v>49</v>
      </c>
      <c r="W492" s="13">
        <f t="shared" si="222"/>
        <v>40</v>
      </c>
      <c r="X492" s="13">
        <f t="shared" si="222"/>
        <v>31</v>
      </c>
      <c r="Y492" s="13">
        <f t="shared" si="222"/>
        <v>25</v>
      </c>
      <c r="Z492" s="13">
        <f t="shared" si="222"/>
        <v>19</v>
      </c>
      <c r="AA492" s="13">
        <f t="shared" si="222"/>
        <v>14</v>
      </c>
      <c r="AB492" s="13">
        <f t="shared" si="222"/>
        <v>13</v>
      </c>
      <c r="AC492" s="13">
        <f t="shared" si="222"/>
        <v>32</v>
      </c>
      <c r="AD492" s="13">
        <f t="shared" si="222"/>
        <v>25</v>
      </c>
      <c r="AE492" s="13">
        <f t="shared" si="222"/>
        <v>18</v>
      </c>
      <c r="AF492" s="13">
        <f t="shared" si="222"/>
        <v>1</v>
      </c>
      <c r="AG492" s="13">
        <f t="shared" si="222"/>
        <v>95</v>
      </c>
      <c r="AH492" s="13">
        <f t="shared" si="222"/>
        <v>290</v>
      </c>
      <c r="AI492" s="3"/>
      <c r="AJ492" s="3"/>
    </row>
    <row r="493" spans="1:36">
      <c r="A493" s="33" t="s">
        <v>250</v>
      </c>
      <c r="B493" s="34" t="s">
        <v>4</v>
      </c>
      <c r="C493" s="34" t="s">
        <v>9</v>
      </c>
      <c r="D493" s="34" t="s">
        <v>12</v>
      </c>
      <c r="E493" s="35" t="s">
        <v>128</v>
      </c>
      <c r="F493" s="36">
        <v>1173</v>
      </c>
      <c r="G493" s="36">
        <v>20</v>
      </c>
      <c r="H493" s="36">
        <v>21</v>
      </c>
      <c r="I493" s="36">
        <v>20</v>
      </c>
      <c r="J493" s="36">
        <v>23</v>
      </c>
      <c r="K493" s="36">
        <v>17</v>
      </c>
      <c r="L493" s="36">
        <v>101</v>
      </c>
      <c r="M493" s="36">
        <v>42</v>
      </c>
      <c r="N493" s="36">
        <v>130</v>
      </c>
      <c r="O493" s="36">
        <v>44</v>
      </c>
      <c r="P493" s="36">
        <v>109</v>
      </c>
      <c r="Q493" s="36">
        <v>103</v>
      </c>
      <c r="R493" s="36">
        <v>97</v>
      </c>
      <c r="S493" s="36">
        <v>85</v>
      </c>
      <c r="T493" s="36">
        <v>76</v>
      </c>
      <c r="U493" s="36">
        <v>69</v>
      </c>
      <c r="V493" s="36">
        <v>56</v>
      </c>
      <c r="W493" s="36">
        <v>45</v>
      </c>
      <c r="X493" s="36">
        <v>35</v>
      </c>
      <c r="Y493" s="36">
        <v>28</v>
      </c>
      <c r="Z493" s="36">
        <v>22</v>
      </c>
      <c r="AA493" s="36">
        <v>16</v>
      </c>
      <c r="AB493" s="36">
        <v>14</v>
      </c>
      <c r="AC493" s="37">
        <v>35</v>
      </c>
      <c r="AD493" s="37">
        <v>28</v>
      </c>
      <c r="AE493" s="36">
        <v>20</v>
      </c>
      <c r="AF493" s="36">
        <v>2</v>
      </c>
      <c r="AG493" s="36">
        <v>107</v>
      </c>
      <c r="AH493" s="36">
        <v>327</v>
      </c>
      <c r="AI493" s="3"/>
      <c r="AJ493" s="3"/>
    </row>
    <row r="494" spans="1:36">
      <c r="A494" s="10"/>
      <c r="B494" s="11"/>
      <c r="C494" s="11"/>
      <c r="D494" s="11"/>
      <c r="E494" s="32" t="s">
        <v>508</v>
      </c>
      <c r="F494" s="78">
        <f>ROUND(F493*0.51,0)</f>
        <v>598</v>
      </c>
      <c r="G494" s="13">
        <f t="shared" ref="G494:AH494" si="223">ROUND(G493*0.51,0)</f>
        <v>10</v>
      </c>
      <c r="H494" s="13">
        <f t="shared" si="223"/>
        <v>11</v>
      </c>
      <c r="I494" s="13">
        <f t="shared" si="223"/>
        <v>10</v>
      </c>
      <c r="J494" s="13">
        <f t="shared" si="223"/>
        <v>12</v>
      </c>
      <c r="K494" s="13">
        <f t="shared" si="223"/>
        <v>9</v>
      </c>
      <c r="L494" s="13">
        <f t="shared" si="223"/>
        <v>52</v>
      </c>
      <c r="M494" s="13">
        <f t="shared" si="223"/>
        <v>21</v>
      </c>
      <c r="N494" s="13">
        <f t="shared" si="223"/>
        <v>66</v>
      </c>
      <c r="O494" s="13">
        <f t="shared" si="223"/>
        <v>22</v>
      </c>
      <c r="P494" s="13">
        <f t="shared" si="223"/>
        <v>56</v>
      </c>
      <c r="Q494" s="13">
        <f t="shared" si="223"/>
        <v>53</v>
      </c>
      <c r="R494" s="13">
        <f t="shared" si="223"/>
        <v>49</v>
      </c>
      <c r="S494" s="13">
        <f t="shared" si="223"/>
        <v>43</v>
      </c>
      <c r="T494" s="13">
        <f t="shared" si="223"/>
        <v>39</v>
      </c>
      <c r="U494" s="13">
        <f t="shared" si="223"/>
        <v>35</v>
      </c>
      <c r="V494" s="13">
        <f t="shared" si="223"/>
        <v>29</v>
      </c>
      <c r="W494" s="13">
        <f t="shared" si="223"/>
        <v>23</v>
      </c>
      <c r="X494" s="13">
        <f t="shared" si="223"/>
        <v>18</v>
      </c>
      <c r="Y494" s="13">
        <f t="shared" si="223"/>
        <v>14</v>
      </c>
      <c r="Z494" s="13">
        <f t="shared" si="223"/>
        <v>11</v>
      </c>
      <c r="AA494" s="13">
        <f t="shared" si="223"/>
        <v>8</v>
      </c>
      <c r="AB494" s="13">
        <f t="shared" si="223"/>
        <v>7</v>
      </c>
      <c r="AC494" s="13">
        <f t="shared" si="223"/>
        <v>18</v>
      </c>
      <c r="AD494" s="13">
        <f t="shared" si="223"/>
        <v>14</v>
      </c>
      <c r="AE494" s="13">
        <f t="shared" si="223"/>
        <v>10</v>
      </c>
      <c r="AF494" s="13">
        <f t="shared" si="223"/>
        <v>1</v>
      </c>
      <c r="AG494" s="13">
        <f t="shared" si="223"/>
        <v>55</v>
      </c>
      <c r="AH494" s="13">
        <f t="shared" si="223"/>
        <v>167</v>
      </c>
      <c r="AI494" s="3"/>
      <c r="AJ494" s="3"/>
    </row>
    <row r="495" spans="1:36">
      <c r="A495" s="10"/>
      <c r="B495" s="11"/>
      <c r="C495" s="11"/>
      <c r="D495" s="11"/>
      <c r="E495" s="32" t="s">
        <v>509</v>
      </c>
      <c r="F495" s="78">
        <f>ROUND(F493*0.49,0)</f>
        <v>575</v>
      </c>
      <c r="G495" s="13">
        <f t="shared" ref="G495:AH495" si="224">ROUND(G493*0.49,0)</f>
        <v>10</v>
      </c>
      <c r="H495" s="13">
        <f t="shared" si="224"/>
        <v>10</v>
      </c>
      <c r="I495" s="13">
        <f t="shared" si="224"/>
        <v>10</v>
      </c>
      <c r="J495" s="13">
        <f t="shared" si="224"/>
        <v>11</v>
      </c>
      <c r="K495" s="13">
        <f t="shared" si="224"/>
        <v>8</v>
      </c>
      <c r="L495" s="13">
        <f t="shared" si="224"/>
        <v>49</v>
      </c>
      <c r="M495" s="13">
        <f t="shared" si="224"/>
        <v>21</v>
      </c>
      <c r="N495" s="13">
        <f t="shared" si="224"/>
        <v>64</v>
      </c>
      <c r="O495" s="13">
        <f t="shared" si="224"/>
        <v>22</v>
      </c>
      <c r="P495" s="13">
        <f t="shared" si="224"/>
        <v>53</v>
      </c>
      <c r="Q495" s="13">
        <f t="shared" si="224"/>
        <v>50</v>
      </c>
      <c r="R495" s="13">
        <f t="shared" si="224"/>
        <v>48</v>
      </c>
      <c r="S495" s="13">
        <f t="shared" si="224"/>
        <v>42</v>
      </c>
      <c r="T495" s="13">
        <f t="shared" si="224"/>
        <v>37</v>
      </c>
      <c r="U495" s="13">
        <f t="shared" si="224"/>
        <v>34</v>
      </c>
      <c r="V495" s="13">
        <f t="shared" si="224"/>
        <v>27</v>
      </c>
      <c r="W495" s="13">
        <f t="shared" si="224"/>
        <v>22</v>
      </c>
      <c r="X495" s="13">
        <f t="shared" si="224"/>
        <v>17</v>
      </c>
      <c r="Y495" s="13">
        <f t="shared" si="224"/>
        <v>14</v>
      </c>
      <c r="Z495" s="13">
        <f t="shared" si="224"/>
        <v>11</v>
      </c>
      <c r="AA495" s="13">
        <f t="shared" si="224"/>
        <v>8</v>
      </c>
      <c r="AB495" s="13">
        <f t="shared" si="224"/>
        <v>7</v>
      </c>
      <c r="AC495" s="13">
        <f t="shared" si="224"/>
        <v>17</v>
      </c>
      <c r="AD495" s="13">
        <f t="shared" si="224"/>
        <v>14</v>
      </c>
      <c r="AE495" s="13">
        <f t="shared" si="224"/>
        <v>10</v>
      </c>
      <c r="AF495" s="13">
        <f t="shared" si="224"/>
        <v>1</v>
      </c>
      <c r="AG495" s="13">
        <f t="shared" si="224"/>
        <v>52</v>
      </c>
      <c r="AH495" s="13">
        <f t="shared" si="224"/>
        <v>160</v>
      </c>
      <c r="AI495" s="3"/>
      <c r="AJ495" s="3"/>
    </row>
    <row r="496" spans="1:36">
      <c r="A496" s="74" t="s">
        <v>539</v>
      </c>
      <c r="B496" s="26"/>
      <c r="C496" s="55"/>
      <c r="D496" s="26"/>
      <c r="E496" s="27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9"/>
      <c r="AF496" s="28"/>
      <c r="AG496" s="28"/>
      <c r="AH496" s="28"/>
    </row>
    <row r="497" spans="1:34">
      <c r="A497" s="75" t="s">
        <v>538</v>
      </c>
      <c r="B497" s="15"/>
      <c r="C497" s="56"/>
      <c r="D497" s="15"/>
      <c r="E497" s="16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9"/>
      <c r="AF497" s="14"/>
      <c r="AG497" s="14"/>
      <c r="AH497" s="14"/>
    </row>
    <row r="498" spans="1:34">
      <c r="A498" s="2"/>
      <c r="B498" s="17"/>
      <c r="C498" s="57"/>
      <c r="D498" s="17"/>
      <c r="E498" s="18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3"/>
      <c r="AD498" s="23"/>
      <c r="AE498" s="13"/>
      <c r="AF498" s="24"/>
      <c r="AG498" s="24"/>
      <c r="AH498" s="24"/>
    </row>
    <row r="499" spans="1:34">
      <c r="A499" s="19"/>
      <c r="B499" s="17"/>
      <c r="C499" s="17"/>
      <c r="D499" s="17"/>
      <c r="E499" s="18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9"/>
      <c r="AD499" s="9"/>
      <c r="AE499" s="9"/>
      <c r="AF499" s="14"/>
      <c r="AG499" s="14"/>
      <c r="AH499" s="14"/>
    </row>
  </sheetData>
  <dataConsolidate leftLabels="1">
    <dataRefs count="1">
      <dataRef ref="A10:AN1843" sheet="POBLAFINAL2010"/>
    </dataRefs>
  </dataConsolidate>
  <mergeCells count="240">
    <mergeCell ref="M3:M4"/>
    <mergeCell ref="O3:O4"/>
    <mergeCell ref="P3:P4"/>
    <mergeCell ref="Q3:Q4"/>
    <mergeCell ref="N3:N4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W3:W4"/>
    <mergeCell ref="AF3:AF4"/>
    <mergeCell ref="X3:X4"/>
    <mergeCell ref="Y3:Y4"/>
    <mergeCell ref="Z3:Z4"/>
    <mergeCell ref="AA3:AA4"/>
    <mergeCell ref="AB3:AB4"/>
    <mergeCell ref="AE3:AE4"/>
    <mergeCell ref="R3:R4"/>
    <mergeCell ref="S3:S4"/>
    <mergeCell ref="T3:T4"/>
    <mergeCell ref="U3:U4"/>
    <mergeCell ref="V3:V4"/>
    <mergeCell ref="F158:F159"/>
    <mergeCell ref="G158:G159"/>
    <mergeCell ref="H158:H159"/>
    <mergeCell ref="I158:I159"/>
    <mergeCell ref="J158:J159"/>
    <mergeCell ref="A158:A159"/>
    <mergeCell ref="B158:B159"/>
    <mergeCell ref="C158:C159"/>
    <mergeCell ref="D158:D159"/>
    <mergeCell ref="E158:E159"/>
    <mergeCell ref="P158:P159"/>
    <mergeCell ref="Q158:Q159"/>
    <mergeCell ref="R158:R159"/>
    <mergeCell ref="S158:S159"/>
    <mergeCell ref="T158:T159"/>
    <mergeCell ref="K158:K159"/>
    <mergeCell ref="L158:L159"/>
    <mergeCell ref="M158:M159"/>
    <mergeCell ref="N158:N159"/>
    <mergeCell ref="O158:O159"/>
    <mergeCell ref="Z158:Z159"/>
    <mergeCell ref="AA158:AA159"/>
    <mergeCell ref="AB158:AB159"/>
    <mergeCell ref="AE158:AE159"/>
    <mergeCell ref="AF158:AF159"/>
    <mergeCell ref="U158:U159"/>
    <mergeCell ref="V158:V159"/>
    <mergeCell ref="W158:W159"/>
    <mergeCell ref="X158:X159"/>
    <mergeCell ref="Y158:Y159"/>
    <mergeCell ref="F194:F195"/>
    <mergeCell ref="G194:G195"/>
    <mergeCell ref="H194:H195"/>
    <mergeCell ref="I194:I195"/>
    <mergeCell ref="J194:J195"/>
    <mergeCell ref="A194:A195"/>
    <mergeCell ref="B194:B195"/>
    <mergeCell ref="C194:C195"/>
    <mergeCell ref="D194:D195"/>
    <mergeCell ref="E194:E195"/>
    <mergeCell ref="P194:P195"/>
    <mergeCell ref="Q194:Q195"/>
    <mergeCell ref="R194:R195"/>
    <mergeCell ref="S194:S195"/>
    <mergeCell ref="T194:T195"/>
    <mergeCell ref="K194:K195"/>
    <mergeCell ref="L194:L195"/>
    <mergeCell ref="M194:M195"/>
    <mergeCell ref="N194:N195"/>
    <mergeCell ref="O194:O195"/>
    <mergeCell ref="Z194:Z195"/>
    <mergeCell ref="AA194:AA195"/>
    <mergeCell ref="AB194:AB195"/>
    <mergeCell ref="AE194:AE195"/>
    <mergeCell ref="AF194:AF195"/>
    <mergeCell ref="U194:U195"/>
    <mergeCell ref="V194:V195"/>
    <mergeCell ref="W194:W195"/>
    <mergeCell ref="X194:X195"/>
    <mergeCell ref="Y194:Y195"/>
    <mergeCell ref="F233:F234"/>
    <mergeCell ref="G233:G234"/>
    <mergeCell ref="H233:H234"/>
    <mergeCell ref="I233:I234"/>
    <mergeCell ref="J233:J234"/>
    <mergeCell ref="A233:A234"/>
    <mergeCell ref="B233:B234"/>
    <mergeCell ref="C233:C234"/>
    <mergeCell ref="D233:D234"/>
    <mergeCell ref="E233:E234"/>
    <mergeCell ref="P233:P234"/>
    <mergeCell ref="Q233:Q234"/>
    <mergeCell ref="R233:R234"/>
    <mergeCell ref="S233:S234"/>
    <mergeCell ref="T233:T234"/>
    <mergeCell ref="K233:K234"/>
    <mergeCell ref="L233:L234"/>
    <mergeCell ref="M233:M234"/>
    <mergeCell ref="N233:N234"/>
    <mergeCell ref="O233:O234"/>
    <mergeCell ref="Z233:Z234"/>
    <mergeCell ref="AA233:AA234"/>
    <mergeCell ref="AB233:AB234"/>
    <mergeCell ref="AE233:AE234"/>
    <mergeCell ref="AF233:AF234"/>
    <mergeCell ref="U233:U234"/>
    <mergeCell ref="V233:V234"/>
    <mergeCell ref="W233:W234"/>
    <mergeCell ref="X233:X234"/>
    <mergeCell ref="Y233:Y234"/>
    <mergeCell ref="F305:F306"/>
    <mergeCell ref="G305:G306"/>
    <mergeCell ref="H305:H306"/>
    <mergeCell ref="I305:I306"/>
    <mergeCell ref="J305:J306"/>
    <mergeCell ref="A305:A306"/>
    <mergeCell ref="B305:B306"/>
    <mergeCell ref="C305:C306"/>
    <mergeCell ref="D305:D306"/>
    <mergeCell ref="E305:E306"/>
    <mergeCell ref="P305:P306"/>
    <mergeCell ref="Q305:Q306"/>
    <mergeCell ref="R305:R306"/>
    <mergeCell ref="S305:S306"/>
    <mergeCell ref="T305:T306"/>
    <mergeCell ref="K305:K306"/>
    <mergeCell ref="L305:L306"/>
    <mergeCell ref="M305:M306"/>
    <mergeCell ref="N305:N306"/>
    <mergeCell ref="O305:O306"/>
    <mergeCell ref="Z305:Z306"/>
    <mergeCell ref="AA305:AA306"/>
    <mergeCell ref="AB305:AB306"/>
    <mergeCell ref="AE305:AE306"/>
    <mergeCell ref="AF305:AF306"/>
    <mergeCell ref="U305:U306"/>
    <mergeCell ref="V305:V306"/>
    <mergeCell ref="W305:W306"/>
    <mergeCell ref="X305:X306"/>
    <mergeCell ref="Y305:Y306"/>
    <mergeCell ref="F382:F383"/>
    <mergeCell ref="G382:G383"/>
    <mergeCell ref="H382:H383"/>
    <mergeCell ref="I382:I383"/>
    <mergeCell ref="J382:J383"/>
    <mergeCell ref="A382:A383"/>
    <mergeCell ref="B382:B383"/>
    <mergeCell ref="C382:C383"/>
    <mergeCell ref="D382:D383"/>
    <mergeCell ref="E382:E383"/>
    <mergeCell ref="P382:P383"/>
    <mergeCell ref="Q382:Q383"/>
    <mergeCell ref="R382:R383"/>
    <mergeCell ref="S382:S383"/>
    <mergeCell ref="T382:T383"/>
    <mergeCell ref="K382:K383"/>
    <mergeCell ref="L382:L383"/>
    <mergeCell ref="M382:M383"/>
    <mergeCell ref="N382:N383"/>
    <mergeCell ref="O382:O383"/>
    <mergeCell ref="Z382:Z383"/>
    <mergeCell ref="AA382:AA383"/>
    <mergeCell ref="AB382:AB383"/>
    <mergeCell ref="AE382:AE383"/>
    <mergeCell ref="AF382:AF383"/>
    <mergeCell ref="U382:U383"/>
    <mergeCell ref="V382:V383"/>
    <mergeCell ref="W382:W383"/>
    <mergeCell ref="X382:X383"/>
    <mergeCell ref="Y382:Y383"/>
    <mergeCell ref="F413:F414"/>
    <mergeCell ref="G413:G414"/>
    <mergeCell ref="H413:H414"/>
    <mergeCell ref="I413:I414"/>
    <mergeCell ref="J413:J414"/>
    <mergeCell ref="A413:A414"/>
    <mergeCell ref="B413:B414"/>
    <mergeCell ref="C413:C414"/>
    <mergeCell ref="D413:D414"/>
    <mergeCell ref="E413:E414"/>
    <mergeCell ref="P413:P414"/>
    <mergeCell ref="Q413:Q414"/>
    <mergeCell ref="R413:R414"/>
    <mergeCell ref="S413:S414"/>
    <mergeCell ref="T413:T414"/>
    <mergeCell ref="K413:K414"/>
    <mergeCell ref="L413:L414"/>
    <mergeCell ref="M413:M414"/>
    <mergeCell ref="N413:N414"/>
    <mergeCell ref="O413:O414"/>
    <mergeCell ref="Z413:Z414"/>
    <mergeCell ref="AA413:AA414"/>
    <mergeCell ref="AB413:AB414"/>
    <mergeCell ref="AE413:AE414"/>
    <mergeCell ref="AF413:AF414"/>
    <mergeCell ref="U413:U414"/>
    <mergeCell ref="V413:V414"/>
    <mergeCell ref="W413:W414"/>
    <mergeCell ref="X413:X414"/>
    <mergeCell ref="Y413:Y414"/>
    <mergeCell ref="F464:F465"/>
    <mergeCell ref="G464:G465"/>
    <mergeCell ref="H464:H465"/>
    <mergeCell ref="I464:I465"/>
    <mergeCell ref="J464:J465"/>
    <mergeCell ref="A464:A465"/>
    <mergeCell ref="B464:B465"/>
    <mergeCell ref="C464:C465"/>
    <mergeCell ref="D464:D465"/>
    <mergeCell ref="E464:E465"/>
    <mergeCell ref="P464:P465"/>
    <mergeCell ref="Q464:Q465"/>
    <mergeCell ref="R464:R465"/>
    <mergeCell ref="S464:S465"/>
    <mergeCell ref="T464:T465"/>
    <mergeCell ref="K464:K465"/>
    <mergeCell ref="L464:L465"/>
    <mergeCell ref="M464:M465"/>
    <mergeCell ref="N464:N465"/>
    <mergeCell ref="O464:O465"/>
    <mergeCell ref="Z464:Z465"/>
    <mergeCell ref="AA464:AA465"/>
    <mergeCell ref="AB464:AB465"/>
    <mergeCell ref="AE464:AE465"/>
    <mergeCell ref="AF464:AF465"/>
    <mergeCell ref="U464:U465"/>
    <mergeCell ref="V464:V465"/>
    <mergeCell ref="W464:W465"/>
    <mergeCell ref="X464:X465"/>
    <mergeCell ref="Y464:Y465"/>
  </mergeCells>
  <pageMargins left="3.937007874015748E-2" right="3.937007874015748E-2" top="0" bottom="0.19685039370078741" header="0" footer="0"/>
  <pageSetup paperSize="9" scale="59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POBLAFINAL2010</vt:lpstr>
      <vt:lpstr>NOMBRE</vt:lpstr>
    </vt:vector>
  </TitlesOfParts>
  <Company>INEI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Raul</cp:lastModifiedBy>
  <cp:lastPrinted>2010-04-26T17:40:50Z</cp:lastPrinted>
  <dcterms:created xsi:type="dcterms:W3CDTF">2001-06-22T19:49:10Z</dcterms:created>
  <dcterms:modified xsi:type="dcterms:W3CDTF">2010-04-26T17:41:07Z</dcterms:modified>
</cp:coreProperties>
</file>